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 autoCompressPictures="0"/>
  <xr:revisionPtr revIDLastSave="0" documentId="13_ncr:1_{E7043A1F-AE8B-4724-9F36-30CE4E2E660C}" xr6:coauthVersionLast="37" xr6:coauthVersionMax="37" xr10:uidLastSave="{00000000-0000-0000-0000-000000000000}"/>
  <bookViews>
    <workbookView xWindow="0" yWindow="0" windowWidth="20490" windowHeight="7545" tabRatio="861" xr2:uid="{00000000-000D-0000-FFFF-FFFF00000000}"/>
  </bookViews>
  <sheets>
    <sheet name="Instructions" sheetId="24" r:id="rId1"/>
    <sheet name="Standard Budget w Cost Share" sheetId="23" r:id="rId2"/>
    <sheet name="Standard SAP Budgets w CS" sheetId="26" r:id="rId3"/>
    <sheet name="Sheet1" sheetId="3" state="hidden" r:id="rId4"/>
    <sheet name="Salary Work" sheetId="2" state="hidden" r:id="rId5"/>
  </sheets>
  <calcPr calcId="1790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69" i="23" l="1"/>
  <c r="W69" i="23"/>
  <c r="AK69" i="23"/>
  <c r="AI69" i="23"/>
  <c r="AD69" i="23"/>
  <c r="AB69" i="23"/>
  <c r="L33" i="23" l="1"/>
  <c r="H36" i="23"/>
  <c r="O36" i="23" s="1"/>
  <c r="V36" i="23" s="1"/>
  <c r="AC36" i="23" s="1"/>
  <c r="AJ36" i="23" s="1"/>
  <c r="H35" i="23"/>
  <c r="O35" i="23" s="1"/>
  <c r="V35" i="23" s="1"/>
  <c r="AC35" i="23" s="1"/>
  <c r="AJ35" i="23" s="1"/>
  <c r="H34" i="23"/>
  <c r="O34" i="23" s="1"/>
  <c r="V34" i="23" s="1"/>
  <c r="AC34" i="23" s="1"/>
  <c r="AJ34" i="23" s="1"/>
  <c r="H33" i="23"/>
  <c r="O33" i="23" s="1"/>
  <c r="V33" i="23" s="1"/>
  <c r="AC33" i="23" s="1"/>
  <c r="AJ33" i="23" s="1"/>
  <c r="F36" i="23"/>
  <c r="M36" i="23" s="1"/>
  <c r="T36" i="23" s="1"/>
  <c r="AA36" i="23" s="1"/>
  <c r="AH36" i="23" s="1"/>
  <c r="F35" i="23"/>
  <c r="M35" i="23" s="1"/>
  <c r="T35" i="23" s="1"/>
  <c r="AA35" i="23" s="1"/>
  <c r="AH35" i="23" s="1"/>
  <c r="F34" i="23"/>
  <c r="M34" i="23" s="1"/>
  <c r="T34" i="23" s="1"/>
  <c r="AA34" i="23" s="1"/>
  <c r="AH34" i="23" s="1"/>
  <c r="F33" i="23"/>
  <c r="M33" i="23" s="1"/>
  <c r="T33" i="23" s="1"/>
  <c r="AA33" i="23" s="1"/>
  <c r="AH33" i="23" s="1"/>
  <c r="I36" i="23" l="1"/>
  <c r="I35" i="23"/>
  <c r="I34" i="23"/>
  <c r="I33" i="23"/>
  <c r="G36" i="23"/>
  <c r="G35" i="23"/>
  <c r="G34" i="23"/>
  <c r="G33" i="23"/>
  <c r="E29" i="23"/>
  <c r="AK46" i="23" l="1"/>
  <c r="AI46" i="23"/>
  <c r="AD46" i="23"/>
  <c r="AB46" i="23"/>
  <c r="W46" i="23"/>
  <c r="U46" i="23"/>
  <c r="P46" i="23"/>
  <c r="Q46" i="23" s="1"/>
  <c r="N46" i="23"/>
  <c r="I46" i="23"/>
  <c r="G46" i="23"/>
  <c r="J46" i="23" s="1"/>
  <c r="AL45" i="23"/>
  <c r="AL44" i="23"/>
  <c r="AL43" i="23"/>
  <c r="AE45" i="23"/>
  <c r="AE44" i="23"/>
  <c r="AE43" i="23"/>
  <c r="X45" i="23"/>
  <c r="X44" i="23"/>
  <c r="X43" i="23"/>
  <c r="Q45" i="23"/>
  <c r="Q44" i="23"/>
  <c r="Q43" i="23"/>
  <c r="J45" i="23"/>
  <c r="J44" i="23"/>
  <c r="J43" i="23"/>
  <c r="AO45" i="23"/>
  <c r="AO44" i="23"/>
  <c r="AO43" i="23"/>
  <c r="AN45" i="23"/>
  <c r="AN44" i="23"/>
  <c r="AN43" i="23"/>
  <c r="AO46" i="23" l="1"/>
  <c r="AE46" i="23"/>
  <c r="AL46" i="23"/>
  <c r="AN46" i="23"/>
  <c r="X46" i="23"/>
  <c r="AP46" i="23" s="1"/>
  <c r="AP45" i="23"/>
  <c r="AP44" i="23"/>
  <c r="AP43" i="23"/>
  <c r="I74" i="23"/>
  <c r="I73" i="23"/>
  <c r="I72" i="23"/>
  <c r="J23" i="26" s="1"/>
  <c r="I71" i="23"/>
  <c r="J27" i="26" s="1"/>
  <c r="N27" i="26" s="1"/>
  <c r="I70" i="23"/>
  <c r="J70" i="23" s="1"/>
  <c r="I68" i="23"/>
  <c r="I67" i="23"/>
  <c r="I66" i="23"/>
  <c r="I65" i="23"/>
  <c r="I64" i="23"/>
  <c r="I63" i="23"/>
  <c r="J26" i="26" s="1"/>
  <c r="N26" i="26" s="1"/>
  <c r="I62" i="23"/>
  <c r="J30" i="26" s="1"/>
  <c r="I61" i="23"/>
  <c r="J61" i="23" s="1"/>
  <c r="G74" i="23"/>
  <c r="J74" i="23" s="1"/>
  <c r="G73" i="23"/>
  <c r="G72" i="23"/>
  <c r="G71" i="23"/>
  <c r="G70" i="23"/>
  <c r="G68" i="23"/>
  <c r="J68" i="23" s="1"/>
  <c r="G67" i="23"/>
  <c r="G66" i="23"/>
  <c r="G65" i="23"/>
  <c r="J65" i="23" s="1"/>
  <c r="G64" i="23"/>
  <c r="G63" i="23"/>
  <c r="G62" i="23"/>
  <c r="G61" i="23"/>
  <c r="AK33" i="23"/>
  <c r="AK34" i="23"/>
  <c r="AK35" i="23"/>
  <c r="AK36" i="23"/>
  <c r="AK61" i="23"/>
  <c r="AK62" i="23"/>
  <c r="AK63" i="23"/>
  <c r="J202" i="26" s="1"/>
  <c r="N202" i="26" s="1"/>
  <c r="AK64" i="23"/>
  <c r="AK65" i="23"/>
  <c r="AK66" i="23"/>
  <c r="AK67" i="23"/>
  <c r="AK68" i="23"/>
  <c r="AK70" i="23"/>
  <c r="AK71" i="23"/>
  <c r="AK72" i="23"/>
  <c r="J199" i="26" s="1"/>
  <c r="N199" i="26" s="1"/>
  <c r="AK73" i="23"/>
  <c r="AK74" i="23"/>
  <c r="I69" i="23"/>
  <c r="P69" i="23" s="1"/>
  <c r="AK50" i="23"/>
  <c r="AK53" i="23"/>
  <c r="AL53" i="23" s="1"/>
  <c r="AK54" i="23"/>
  <c r="AK55" i="23"/>
  <c r="AK56" i="23"/>
  <c r="AK57" i="23"/>
  <c r="AK92" i="23"/>
  <c r="AK88" i="23"/>
  <c r="AK84" i="23"/>
  <c r="AK80" i="23"/>
  <c r="M209" i="26" s="1"/>
  <c r="B97" i="23"/>
  <c r="L84" i="26" s="1"/>
  <c r="L85" i="26" s="1"/>
  <c r="AD33" i="23"/>
  <c r="AD34" i="23"/>
  <c r="AD36" i="23"/>
  <c r="AD61" i="23"/>
  <c r="AD62" i="23"/>
  <c r="J162" i="26" s="1"/>
  <c r="N162" i="26" s="1"/>
  <c r="AD63" i="23"/>
  <c r="J158" i="26" s="1"/>
  <c r="N158" i="26" s="1"/>
  <c r="AD64" i="23"/>
  <c r="AD65" i="23"/>
  <c r="AD66" i="23"/>
  <c r="AD67" i="23"/>
  <c r="AD68" i="23"/>
  <c r="AD70" i="23"/>
  <c r="AD71" i="23"/>
  <c r="J159" i="26" s="1"/>
  <c r="N159" i="26" s="1"/>
  <c r="AD72" i="23"/>
  <c r="J155" i="26" s="1"/>
  <c r="N155" i="26" s="1"/>
  <c r="AD73" i="23"/>
  <c r="AD74" i="23"/>
  <c r="AD50" i="23"/>
  <c r="AD53" i="23"/>
  <c r="AD54" i="23"/>
  <c r="AE54" i="23" s="1"/>
  <c r="AD55" i="23"/>
  <c r="K149" i="26" s="1"/>
  <c r="AD56" i="23"/>
  <c r="AD57" i="23"/>
  <c r="AD92" i="23"/>
  <c r="AD88" i="23"/>
  <c r="AD84" i="23"/>
  <c r="AD80" i="23"/>
  <c r="W33" i="23"/>
  <c r="W34" i="23"/>
  <c r="W35" i="23"/>
  <c r="W36" i="23"/>
  <c r="W61" i="23"/>
  <c r="W62" i="23"/>
  <c r="J118" i="26" s="1"/>
  <c r="N118" i="26" s="1"/>
  <c r="W63" i="23"/>
  <c r="W64" i="23"/>
  <c r="W65" i="23"/>
  <c r="W66" i="23"/>
  <c r="W67" i="23"/>
  <c r="W68" i="23"/>
  <c r="W70" i="23"/>
  <c r="W71" i="23"/>
  <c r="W72" i="23"/>
  <c r="J111" i="26" s="1"/>
  <c r="N111" i="26" s="1"/>
  <c r="W73" i="23"/>
  <c r="W74" i="23"/>
  <c r="W50" i="23"/>
  <c r="W53" i="23"/>
  <c r="W54" i="23"/>
  <c r="W55" i="23"/>
  <c r="W56" i="23"/>
  <c r="W57" i="23"/>
  <c r="W92" i="23"/>
  <c r="W88" i="23"/>
  <c r="W84" i="23"/>
  <c r="W80" i="23"/>
  <c r="M121" i="26" s="1"/>
  <c r="N121" i="26" s="1"/>
  <c r="O19" i="23"/>
  <c r="P19" i="23" s="1"/>
  <c r="P33" i="23"/>
  <c r="P34" i="23"/>
  <c r="P35" i="23"/>
  <c r="P36" i="23"/>
  <c r="P61" i="23"/>
  <c r="P62" i="23"/>
  <c r="J74" i="26" s="1"/>
  <c r="N74" i="26" s="1"/>
  <c r="P63" i="23"/>
  <c r="J70" i="26" s="1"/>
  <c r="N70" i="26" s="1"/>
  <c r="P64" i="23"/>
  <c r="P65" i="23"/>
  <c r="P66" i="23"/>
  <c r="P67" i="23"/>
  <c r="P68" i="23"/>
  <c r="P70" i="23"/>
  <c r="P71" i="23"/>
  <c r="J71" i="26" s="1"/>
  <c r="N71" i="26" s="1"/>
  <c r="P72" i="23"/>
  <c r="J67" i="26" s="1"/>
  <c r="N67" i="26" s="1"/>
  <c r="P73" i="23"/>
  <c r="P74" i="23"/>
  <c r="P50" i="23"/>
  <c r="P53" i="23"/>
  <c r="P54" i="23"/>
  <c r="P55" i="23"/>
  <c r="P56" i="23"/>
  <c r="P57" i="23"/>
  <c r="P80" i="23"/>
  <c r="P84" i="23"/>
  <c r="P88" i="23"/>
  <c r="P92" i="23"/>
  <c r="H19" i="23"/>
  <c r="I19" i="23" s="1"/>
  <c r="B20" i="23"/>
  <c r="F20" i="23" s="1"/>
  <c r="H20" i="23"/>
  <c r="I20" i="23" s="1"/>
  <c r="H21" i="23"/>
  <c r="I21" i="23" s="1"/>
  <c r="B22" i="23"/>
  <c r="H23" i="23"/>
  <c r="I23" i="23" s="1"/>
  <c r="B24" i="23"/>
  <c r="H25" i="23"/>
  <c r="I25" i="23" s="1"/>
  <c r="H26" i="23"/>
  <c r="I26" i="23" s="1"/>
  <c r="H27" i="23"/>
  <c r="I27" i="23" s="1"/>
  <c r="H28" i="23"/>
  <c r="I28" i="23" s="1"/>
  <c r="H29" i="23"/>
  <c r="I29" i="23" s="1"/>
  <c r="H30" i="23"/>
  <c r="I30" i="23" s="1"/>
  <c r="I50" i="23"/>
  <c r="J191" i="26"/>
  <c r="N191" i="26" s="1"/>
  <c r="J192" i="26"/>
  <c r="N192" i="26" s="1"/>
  <c r="G92" i="23"/>
  <c r="N92" i="23"/>
  <c r="U92" i="23"/>
  <c r="G121" i="26" s="1"/>
  <c r="G126" i="26" s="1"/>
  <c r="AB92" i="23"/>
  <c r="AI92" i="23"/>
  <c r="G88" i="23"/>
  <c r="F88" i="23" s="1"/>
  <c r="N88" i="23"/>
  <c r="F77" i="26" s="1"/>
  <c r="U88" i="23"/>
  <c r="F121" i="26" s="1"/>
  <c r="F126" i="26" s="1"/>
  <c r="AB88" i="23"/>
  <c r="F165" i="26" s="1"/>
  <c r="F170" i="26" s="1"/>
  <c r="AI88" i="23"/>
  <c r="G84" i="23"/>
  <c r="F84" i="23" s="1"/>
  <c r="N84" i="23"/>
  <c r="E77" i="26" s="1"/>
  <c r="E82" i="26" s="1"/>
  <c r="U84" i="23"/>
  <c r="E121" i="26" s="1"/>
  <c r="E126" i="26" s="1"/>
  <c r="AB84" i="23"/>
  <c r="E165" i="26" s="1"/>
  <c r="E170" i="26" s="1"/>
  <c r="AI84" i="23"/>
  <c r="G80" i="23"/>
  <c r="D33" i="26" s="1"/>
  <c r="D38" i="26" s="1"/>
  <c r="N80" i="23"/>
  <c r="D77" i="26" s="1"/>
  <c r="U80" i="23"/>
  <c r="D121" i="26" s="1"/>
  <c r="D126" i="26" s="1"/>
  <c r="AB80" i="23"/>
  <c r="D165" i="26" s="1"/>
  <c r="H165" i="26" s="1"/>
  <c r="AI80" i="23"/>
  <c r="D209" i="26" s="1"/>
  <c r="D214" i="26" s="1"/>
  <c r="AI55" i="23"/>
  <c r="AI56" i="23"/>
  <c r="AI57" i="23"/>
  <c r="AI53" i="23"/>
  <c r="AI54" i="23"/>
  <c r="AI33" i="23"/>
  <c r="AI34" i="23"/>
  <c r="AI35" i="23"/>
  <c r="AI36" i="23"/>
  <c r="AI64" i="23"/>
  <c r="AI65" i="23"/>
  <c r="AI66" i="23"/>
  <c r="AI67" i="23"/>
  <c r="AI68" i="23"/>
  <c r="AI74" i="23"/>
  <c r="AL74" i="23" s="1"/>
  <c r="AI70" i="23"/>
  <c r="G69" i="23"/>
  <c r="B18" i="26" s="1"/>
  <c r="AI72" i="23"/>
  <c r="AI61" i="23"/>
  <c r="AI73" i="23"/>
  <c r="AI63" i="23"/>
  <c r="AL63" i="23" s="1"/>
  <c r="AI71" i="23"/>
  <c r="B203" i="26" s="1"/>
  <c r="H203" i="26" s="1"/>
  <c r="AI62" i="23"/>
  <c r="B206" i="26" s="1"/>
  <c r="H206" i="26" s="1"/>
  <c r="B191" i="26"/>
  <c r="H191" i="26" s="1"/>
  <c r="B192" i="26"/>
  <c r="H192" i="26" s="1"/>
  <c r="J163" i="26"/>
  <c r="N163" i="26" s="1"/>
  <c r="J147" i="26"/>
  <c r="N147" i="26" s="1"/>
  <c r="J148" i="26"/>
  <c r="N148" i="26" s="1"/>
  <c r="AB55" i="23"/>
  <c r="AB56" i="23"/>
  <c r="AE56" i="23" s="1"/>
  <c r="AB57" i="23"/>
  <c r="AB53" i="23"/>
  <c r="AB54" i="23"/>
  <c r="AB33" i="23"/>
  <c r="AB34" i="23"/>
  <c r="AB35" i="23"/>
  <c r="AB36" i="23"/>
  <c r="AB64" i="23"/>
  <c r="AB65" i="23"/>
  <c r="AB66" i="23"/>
  <c r="AB67" i="23"/>
  <c r="AB68" i="23"/>
  <c r="AB74" i="23"/>
  <c r="AB70" i="23"/>
  <c r="AB72" i="23"/>
  <c r="AB61" i="23"/>
  <c r="AB73" i="23"/>
  <c r="AB63" i="23"/>
  <c r="B158" i="26" s="1"/>
  <c r="H158" i="26" s="1"/>
  <c r="AB71" i="23"/>
  <c r="B159" i="26" s="1"/>
  <c r="H159" i="26" s="1"/>
  <c r="AB62" i="23"/>
  <c r="B162" i="26" s="1"/>
  <c r="B163" i="26"/>
  <c r="H163" i="26" s="1"/>
  <c r="B147" i="26"/>
  <c r="H147" i="26" s="1"/>
  <c r="B148" i="26"/>
  <c r="H148" i="26" s="1"/>
  <c r="J115" i="26"/>
  <c r="N115" i="26" s="1"/>
  <c r="J119" i="26"/>
  <c r="J103" i="26"/>
  <c r="J104" i="26"/>
  <c r="N104" i="26" s="1"/>
  <c r="U55" i="23"/>
  <c r="U56" i="23"/>
  <c r="U57" i="23"/>
  <c r="U53" i="23"/>
  <c r="U54" i="23"/>
  <c r="U33" i="23"/>
  <c r="U34" i="23"/>
  <c r="U35" i="23"/>
  <c r="U36" i="23"/>
  <c r="U64" i="23"/>
  <c r="U65" i="23"/>
  <c r="U66" i="23"/>
  <c r="U67" i="23"/>
  <c r="U68" i="23"/>
  <c r="U74" i="23"/>
  <c r="U70" i="23"/>
  <c r="U72" i="23"/>
  <c r="B111" i="26" s="1"/>
  <c r="H111" i="26" s="1"/>
  <c r="U61" i="23"/>
  <c r="U73" i="23"/>
  <c r="U63" i="23"/>
  <c r="B114" i="26" s="1"/>
  <c r="H114" i="26" s="1"/>
  <c r="U71" i="23"/>
  <c r="U62" i="23"/>
  <c r="B119" i="26"/>
  <c r="H119" i="26" s="1"/>
  <c r="B103" i="26"/>
  <c r="B104" i="26"/>
  <c r="H104" i="26" s="1"/>
  <c r="K62" i="26"/>
  <c r="J75" i="26"/>
  <c r="N75" i="26" s="1"/>
  <c r="J59" i="26"/>
  <c r="J60" i="26"/>
  <c r="N60" i="26" s="1"/>
  <c r="N55" i="23"/>
  <c r="N56" i="23"/>
  <c r="N57" i="23"/>
  <c r="Q57" i="23" s="1"/>
  <c r="N53" i="23"/>
  <c r="Q53" i="23" s="1"/>
  <c r="N54" i="23"/>
  <c r="M27" i="23"/>
  <c r="N27" i="23" s="1"/>
  <c r="M28" i="23"/>
  <c r="N28" i="23" s="1"/>
  <c r="M29" i="23"/>
  <c r="N29" i="23" s="1"/>
  <c r="N33" i="23"/>
  <c r="N34" i="23"/>
  <c r="N35" i="23"/>
  <c r="N36" i="23"/>
  <c r="N64" i="23"/>
  <c r="N65" i="23"/>
  <c r="N66" i="23"/>
  <c r="Q66" i="23" s="1"/>
  <c r="N67" i="23"/>
  <c r="N68" i="23"/>
  <c r="N74" i="23"/>
  <c r="N70" i="23"/>
  <c r="N72" i="23"/>
  <c r="B67" i="26" s="1"/>
  <c r="H67" i="26" s="1"/>
  <c r="N61" i="23"/>
  <c r="N73" i="23"/>
  <c r="N63" i="23"/>
  <c r="N71" i="23"/>
  <c r="B71" i="26" s="1"/>
  <c r="H71" i="26" s="1"/>
  <c r="N62" i="23"/>
  <c r="B74" i="26" s="1"/>
  <c r="H74" i="26" s="1"/>
  <c r="B75" i="26"/>
  <c r="B59" i="26"/>
  <c r="H59" i="26" s="1"/>
  <c r="B60" i="26"/>
  <c r="H60" i="26" s="1"/>
  <c r="J31" i="26"/>
  <c r="N31" i="26" s="1"/>
  <c r="J15" i="26"/>
  <c r="J235" i="26" s="1"/>
  <c r="N235" i="26" s="1"/>
  <c r="J16" i="26"/>
  <c r="G55" i="23"/>
  <c r="G56" i="23"/>
  <c r="G57" i="23"/>
  <c r="G53" i="23"/>
  <c r="G54" i="23"/>
  <c r="AN54" i="23" s="1"/>
  <c r="F19" i="23"/>
  <c r="F21" i="23"/>
  <c r="F23" i="23"/>
  <c r="F25" i="23"/>
  <c r="M25" i="23" s="1"/>
  <c r="N25" i="23" s="1"/>
  <c r="F26" i="23"/>
  <c r="G26" i="23" s="1"/>
  <c r="F27" i="23"/>
  <c r="G27" i="23" s="1"/>
  <c r="F28" i="23"/>
  <c r="G28" i="23" s="1"/>
  <c r="F29" i="23"/>
  <c r="G29" i="23" s="1"/>
  <c r="F30" i="23"/>
  <c r="G30" i="23" s="1"/>
  <c r="F37" i="23"/>
  <c r="G40" i="23" s="1"/>
  <c r="J36" i="23"/>
  <c r="B31" i="26"/>
  <c r="H31" i="26" s="1"/>
  <c r="B15" i="26"/>
  <c r="B16" i="26"/>
  <c r="B27" i="26"/>
  <c r="H27" i="26" s="1"/>
  <c r="B30" i="26"/>
  <c r="H30" i="26" s="1"/>
  <c r="AI50" i="23"/>
  <c r="AB50" i="23"/>
  <c r="U50" i="23"/>
  <c r="N50" i="23"/>
  <c r="I55" i="23"/>
  <c r="I56" i="23"/>
  <c r="I57" i="23"/>
  <c r="I53" i="23"/>
  <c r="I54" i="23"/>
  <c r="K18" i="26" s="1"/>
  <c r="J207" i="26"/>
  <c r="N207" i="26" s="1"/>
  <c r="G209" i="26"/>
  <c r="F209" i="26"/>
  <c r="E209" i="26"/>
  <c r="B207" i="26"/>
  <c r="H207" i="26" s="1"/>
  <c r="N195" i="26"/>
  <c r="N196" i="26"/>
  <c r="N197" i="26"/>
  <c r="N198" i="26"/>
  <c r="N201" i="26"/>
  <c r="N204" i="26"/>
  <c r="N205" i="26"/>
  <c r="N208" i="26"/>
  <c r="N211" i="26"/>
  <c r="N212" i="26"/>
  <c r="L214" i="26"/>
  <c r="H195" i="26"/>
  <c r="H196" i="26"/>
  <c r="H197" i="26"/>
  <c r="H198" i="26"/>
  <c r="H201" i="26"/>
  <c r="H204" i="26"/>
  <c r="H205" i="26"/>
  <c r="H208" i="26"/>
  <c r="H211" i="26"/>
  <c r="H212" i="26"/>
  <c r="F214" i="26"/>
  <c r="E214" i="26"/>
  <c r="G187" i="26"/>
  <c r="F187" i="26"/>
  <c r="E187" i="26"/>
  <c r="D187" i="26"/>
  <c r="G165" i="26"/>
  <c r="G170" i="26" s="1"/>
  <c r="N151" i="26"/>
  <c r="N152" i="26"/>
  <c r="N153" i="26"/>
  <c r="N154" i="26"/>
  <c r="N157" i="26"/>
  <c r="N160" i="26"/>
  <c r="N161" i="26"/>
  <c r="N164" i="26"/>
  <c r="N167" i="26"/>
  <c r="N168" i="26"/>
  <c r="L170" i="26"/>
  <c r="H151" i="26"/>
  <c r="H152" i="26"/>
  <c r="H153" i="26"/>
  <c r="H154" i="26"/>
  <c r="H157" i="26"/>
  <c r="H160" i="26"/>
  <c r="H161" i="26"/>
  <c r="H164" i="26"/>
  <c r="H167" i="26"/>
  <c r="H168" i="26"/>
  <c r="G143" i="26"/>
  <c r="F143" i="26"/>
  <c r="E143" i="26"/>
  <c r="D143" i="26"/>
  <c r="N103" i="26"/>
  <c r="N107" i="26"/>
  <c r="N108" i="26"/>
  <c r="N109" i="26"/>
  <c r="N110" i="26"/>
  <c r="N113" i="26"/>
  <c r="N116" i="26"/>
  <c r="N117" i="26"/>
  <c r="N120" i="26"/>
  <c r="N123" i="26"/>
  <c r="N124" i="26"/>
  <c r="L126" i="26"/>
  <c r="M126" i="26"/>
  <c r="M129" i="26" s="1"/>
  <c r="H107" i="26"/>
  <c r="H108" i="26"/>
  <c r="H109" i="26"/>
  <c r="H110" i="26"/>
  <c r="H113" i="26"/>
  <c r="H116" i="26"/>
  <c r="H117" i="26"/>
  <c r="H120" i="26"/>
  <c r="H123" i="26"/>
  <c r="H124" i="26"/>
  <c r="G99" i="26"/>
  <c r="F99" i="26"/>
  <c r="E99" i="26"/>
  <c r="D99" i="26"/>
  <c r="G77" i="26"/>
  <c r="G82" i="26" s="1"/>
  <c r="N59" i="26"/>
  <c r="N63" i="26"/>
  <c r="N64" i="26"/>
  <c r="N65" i="26"/>
  <c r="N66" i="26"/>
  <c r="N69" i="26"/>
  <c r="N72" i="26"/>
  <c r="N73" i="26"/>
  <c r="N76" i="26"/>
  <c r="N79" i="26"/>
  <c r="N80" i="26"/>
  <c r="L82" i="26"/>
  <c r="H63" i="26"/>
  <c r="H64" i="26"/>
  <c r="H65" i="26"/>
  <c r="H66" i="26"/>
  <c r="H69" i="26"/>
  <c r="H72" i="26"/>
  <c r="H73" i="26"/>
  <c r="H76" i="26"/>
  <c r="H79" i="26"/>
  <c r="H80" i="26"/>
  <c r="F82" i="26"/>
  <c r="G55" i="26"/>
  <c r="F55" i="26"/>
  <c r="E55" i="26"/>
  <c r="D55" i="26"/>
  <c r="I80" i="23"/>
  <c r="I84" i="23"/>
  <c r="I88" i="23"/>
  <c r="I92" i="23"/>
  <c r="E33" i="26"/>
  <c r="E38" i="26" s="1"/>
  <c r="N35" i="26"/>
  <c r="N36" i="26"/>
  <c r="H36" i="26"/>
  <c r="H35" i="26"/>
  <c r="AG24" i="23"/>
  <c r="AG22" i="23"/>
  <c r="AG20" i="23"/>
  <c r="Z24" i="23"/>
  <c r="Z22" i="23"/>
  <c r="Z20" i="23"/>
  <c r="S24" i="23"/>
  <c r="S22" i="23"/>
  <c r="S20" i="23"/>
  <c r="L24" i="23"/>
  <c r="L22" i="23"/>
  <c r="L20" i="23"/>
  <c r="E24" i="23"/>
  <c r="E22" i="23"/>
  <c r="E20" i="23"/>
  <c r="AG34" i="23"/>
  <c r="AG35" i="23"/>
  <c r="AG36" i="23"/>
  <c r="AG33" i="23"/>
  <c r="AG26" i="23"/>
  <c r="AG27" i="23"/>
  <c r="AG28" i="23"/>
  <c r="AG29" i="23"/>
  <c r="AG30" i="23"/>
  <c r="AG25" i="23"/>
  <c r="Z34" i="23"/>
  <c r="Z35" i="23"/>
  <c r="Z36" i="23"/>
  <c r="Z33" i="23"/>
  <c r="Z26" i="23"/>
  <c r="Z27" i="23"/>
  <c r="Z28" i="23"/>
  <c r="Z29" i="23"/>
  <c r="Z30" i="23"/>
  <c r="Z25" i="23"/>
  <c r="S34" i="23"/>
  <c r="S35" i="23"/>
  <c r="S36" i="23"/>
  <c r="S33" i="23"/>
  <c r="S26" i="23"/>
  <c r="S27" i="23"/>
  <c r="S28" i="23"/>
  <c r="S29" i="23"/>
  <c r="S30" i="23"/>
  <c r="S25" i="23"/>
  <c r="L34" i="23"/>
  <c r="L35" i="23"/>
  <c r="L36" i="23"/>
  <c r="L26" i="23"/>
  <c r="L27" i="23"/>
  <c r="L28" i="23"/>
  <c r="L29" i="23"/>
  <c r="L30" i="23"/>
  <c r="L25" i="23"/>
  <c r="AG21" i="23"/>
  <c r="AG23" i="23"/>
  <c r="AG19" i="23"/>
  <c r="Z21" i="23"/>
  <c r="Z23" i="23"/>
  <c r="Z19" i="23"/>
  <c r="S21" i="23"/>
  <c r="S23" i="23"/>
  <c r="S19" i="23"/>
  <c r="L21" i="23"/>
  <c r="L23" i="23"/>
  <c r="L19" i="23"/>
  <c r="G50" i="23"/>
  <c r="J90" i="23"/>
  <c r="Q90" i="23"/>
  <c r="X90" i="23"/>
  <c r="AE90" i="23"/>
  <c r="AE92" i="23" s="1"/>
  <c r="AL90" i="23"/>
  <c r="AL92" i="23" s="1"/>
  <c r="J91" i="23"/>
  <c r="Q91" i="23"/>
  <c r="X91" i="23"/>
  <c r="X92" i="23" s="1"/>
  <c r="AE91" i="23"/>
  <c r="AL91" i="23"/>
  <c r="AO90" i="23"/>
  <c r="AO91" i="23"/>
  <c r="AN90" i="23"/>
  <c r="AN91" i="23"/>
  <c r="J86" i="23"/>
  <c r="Q86" i="23"/>
  <c r="X86" i="23"/>
  <c r="AE86" i="23"/>
  <c r="AL86" i="23"/>
  <c r="J87" i="23"/>
  <c r="Q87" i="23"/>
  <c r="X87" i="23"/>
  <c r="AE87" i="23"/>
  <c r="AL87" i="23"/>
  <c r="AL88" i="23" s="1"/>
  <c r="AO86" i="23"/>
  <c r="AO87" i="23"/>
  <c r="AN86" i="23"/>
  <c r="AN87" i="23"/>
  <c r="J82" i="23"/>
  <c r="Q82" i="23"/>
  <c r="Q84" i="23" s="1"/>
  <c r="X82" i="23"/>
  <c r="AE82" i="23"/>
  <c r="AL82" i="23"/>
  <c r="J83" i="23"/>
  <c r="Q83" i="23"/>
  <c r="X83" i="23"/>
  <c r="AE83" i="23"/>
  <c r="AE84" i="23" s="1"/>
  <c r="AL83" i="23"/>
  <c r="AL84" i="23" s="1"/>
  <c r="AO82" i="23"/>
  <c r="AO83" i="23"/>
  <c r="AN82" i="23"/>
  <c r="AN83" i="23"/>
  <c r="J78" i="23"/>
  <c r="Q78" i="23"/>
  <c r="X78" i="23"/>
  <c r="X80" i="23" s="1"/>
  <c r="AE78" i="23"/>
  <c r="AL78" i="23"/>
  <c r="J79" i="23"/>
  <c r="Q79" i="23"/>
  <c r="X79" i="23"/>
  <c r="AE79" i="23"/>
  <c r="AL79" i="23"/>
  <c r="AL80" i="23" s="1"/>
  <c r="AP79" i="23"/>
  <c r="AO78" i="23"/>
  <c r="AO80" i="23" s="1"/>
  <c r="AO79" i="23"/>
  <c r="AN79" i="23"/>
  <c r="AN78" i="23"/>
  <c r="Q54" i="23"/>
  <c r="AL55" i="23"/>
  <c r="J48" i="23"/>
  <c r="Q48" i="23"/>
  <c r="X48" i="23"/>
  <c r="AE48" i="23"/>
  <c r="AL48" i="23"/>
  <c r="J49" i="23"/>
  <c r="Q49" i="23"/>
  <c r="X49" i="23"/>
  <c r="AE49" i="23"/>
  <c r="AL49" i="23"/>
  <c r="AO48" i="23"/>
  <c r="AO49" i="23"/>
  <c r="AN48" i="23"/>
  <c r="AN49" i="23"/>
  <c r="E36" i="23"/>
  <c r="E33" i="23"/>
  <c r="E30" i="23"/>
  <c r="G231" i="26"/>
  <c r="F231" i="26"/>
  <c r="E231" i="26"/>
  <c r="D231" i="26"/>
  <c r="G11" i="26"/>
  <c r="F11" i="26"/>
  <c r="E11" i="26"/>
  <c r="D11" i="26"/>
  <c r="E35" i="23"/>
  <c r="E34" i="23"/>
  <c r="E26" i="23"/>
  <c r="E25" i="23"/>
  <c r="AN80" i="23"/>
  <c r="L38" i="26"/>
  <c r="M260" i="26"/>
  <c r="J252" i="26"/>
  <c r="J249" i="26"/>
  <c r="J248" i="26"/>
  <c r="J245" i="26"/>
  <c r="J242" i="26"/>
  <c r="N242" i="26" s="1"/>
  <c r="J241" i="26"/>
  <c r="N241" i="26" s="1"/>
  <c r="J240" i="26"/>
  <c r="N240" i="26" s="1"/>
  <c r="J239" i="26"/>
  <c r="N239" i="26" s="1"/>
  <c r="N245" i="26"/>
  <c r="N248" i="26"/>
  <c r="N249" i="26"/>
  <c r="N252" i="26"/>
  <c r="N254" i="26"/>
  <c r="N255" i="26"/>
  <c r="N256" i="26"/>
  <c r="L258" i="26"/>
  <c r="B239" i="26"/>
  <c r="H239" i="26"/>
  <c r="B240" i="26"/>
  <c r="H240" i="26"/>
  <c r="B241" i="26"/>
  <c r="H241" i="26"/>
  <c r="B242" i="26"/>
  <c r="H242" i="26"/>
  <c r="B245" i="26"/>
  <c r="H245" i="26"/>
  <c r="B248" i="26"/>
  <c r="H248" i="26"/>
  <c r="B249" i="26"/>
  <c r="H249" i="26"/>
  <c r="B252" i="26"/>
  <c r="H252" i="26"/>
  <c r="H254" i="26"/>
  <c r="B182" i="26"/>
  <c r="B181" i="26"/>
  <c r="B180" i="26"/>
  <c r="B179" i="26"/>
  <c r="B178" i="26"/>
  <c r="B177" i="26"/>
  <c r="B138" i="26"/>
  <c r="B137" i="26"/>
  <c r="B136" i="26"/>
  <c r="B135" i="26"/>
  <c r="B134" i="26"/>
  <c r="B133" i="26"/>
  <c r="B94" i="26"/>
  <c r="B93" i="26"/>
  <c r="B92" i="26"/>
  <c r="B91" i="26"/>
  <c r="B90" i="26"/>
  <c r="B89" i="26"/>
  <c r="B226" i="26"/>
  <c r="B225" i="26"/>
  <c r="B224" i="26"/>
  <c r="B223" i="26"/>
  <c r="B222" i="26"/>
  <c r="B221" i="26"/>
  <c r="B50" i="26"/>
  <c r="B49" i="26"/>
  <c r="B48" i="26"/>
  <c r="B47" i="26"/>
  <c r="B46" i="26"/>
  <c r="B45" i="26"/>
  <c r="E28" i="23"/>
  <c r="E27" i="23"/>
  <c r="E23" i="23"/>
  <c r="E21" i="23"/>
  <c r="E19" i="23"/>
  <c r="N32" i="26"/>
  <c r="N29" i="26"/>
  <c r="N28" i="26"/>
  <c r="N25" i="26"/>
  <c r="N23" i="26"/>
  <c r="N22" i="26"/>
  <c r="N21" i="26"/>
  <c r="N20" i="26"/>
  <c r="N19" i="26"/>
  <c r="B6" i="26"/>
  <c r="B5" i="26"/>
  <c r="B4" i="26"/>
  <c r="B3" i="26"/>
  <c r="B2" i="26"/>
  <c r="B1" i="26"/>
  <c r="H15" i="26"/>
  <c r="H16" i="26"/>
  <c r="H19" i="26"/>
  <c r="H20" i="26"/>
  <c r="H21" i="26"/>
  <c r="H22" i="26"/>
  <c r="H25" i="26"/>
  <c r="H28" i="26"/>
  <c r="H29" i="26"/>
  <c r="H32" i="26"/>
  <c r="B58" i="23"/>
  <c r="B3" i="2"/>
  <c r="E3" i="2"/>
  <c r="F3" i="2"/>
  <c r="F5" i="2"/>
  <c r="E4" i="2"/>
  <c r="F4" i="2" s="1"/>
  <c r="B7" i="2"/>
  <c r="C7" i="2"/>
  <c r="C11" i="2"/>
  <c r="C15" i="2"/>
  <c r="F15" i="2" s="1"/>
  <c r="F17" i="2" s="1"/>
  <c r="C19" i="2"/>
  <c r="C23" i="2"/>
  <c r="F23" i="2" s="1"/>
  <c r="F25" i="2" s="1"/>
  <c r="C27" i="2"/>
  <c r="C31" i="2" s="1"/>
  <c r="E7" i="2"/>
  <c r="C8" i="2"/>
  <c r="C12" i="2"/>
  <c r="F12" i="2" s="1"/>
  <c r="C16" i="2"/>
  <c r="C20" i="2"/>
  <c r="C24" i="2" s="1"/>
  <c r="C28" i="2" s="1"/>
  <c r="E8" i="2"/>
  <c r="F8" i="2" s="1"/>
  <c r="B11" i="2"/>
  <c r="E11" i="2"/>
  <c r="F11" i="2" s="1"/>
  <c r="F13" i="2" s="1"/>
  <c r="E12" i="2"/>
  <c r="B15" i="2"/>
  <c r="E15" i="2"/>
  <c r="E16" i="2"/>
  <c r="F16" i="2" s="1"/>
  <c r="B19" i="2"/>
  <c r="E19" i="2"/>
  <c r="F19" i="2" s="1"/>
  <c r="F21" i="2" s="1"/>
  <c r="E20" i="2"/>
  <c r="F20" i="2" s="1"/>
  <c r="B23" i="2"/>
  <c r="E23" i="2"/>
  <c r="E24" i="2"/>
  <c r="B27" i="2"/>
  <c r="E27" i="2"/>
  <c r="F27" i="2" s="1"/>
  <c r="F29" i="2" s="1"/>
  <c r="E28" i="2"/>
  <c r="B31" i="2"/>
  <c r="E31" i="2"/>
  <c r="E32" i="2"/>
  <c r="E35" i="2"/>
  <c r="E36" i="2"/>
  <c r="B39" i="2"/>
  <c r="E39" i="2"/>
  <c r="E40" i="2"/>
  <c r="E55" i="2"/>
  <c r="E57" i="2"/>
  <c r="G55" i="2"/>
  <c r="G57" i="2" s="1"/>
  <c r="G3" i="3"/>
  <c r="H3" i="3" s="1"/>
  <c r="I15" i="3" s="1"/>
  <c r="I16" i="3" s="1"/>
  <c r="I14" i="3"/>
  <c r="F14" i="3"/>
  <c r="F16" i="3"/>
  <c r="AP106" i="23"/>
  <c r="AP107" i="23"/>
  <c r="F108" i="23"/>
  <c r="Q108" i="23"/>
  <c r="Q109" i="23" s="1"/>
  <c r="V108" i="23"/>
  <c r="V109" i="23"/>
  <c r="AB108" i="23"/>
  <c r="AB109" i="23" s="1"/>
  <c r="F7" i="2"/>
  <c r="F9" i="2" s="1"/>
  <c r="AE64" i="23" l="1"/>
  <c r="X74" i="23"/>
  <c r="Q65" i="23"/>
  <c r="W75" i="23"/>
  <c r="J150" i="26"/>
  <c r="B194" i="26"/>
  <c r="X70" i="23"/>
  <c r="AL68" i="23"/>
  <c r="AE70" i="23"/>
  <c r="AL73" i="23"/>
  <c r="Q72" i="23"/>
  <c r="AE65" i="23"/>
  <c r="O25" i="23"/>
  <c r="P25" i="23" s="1"/>
  <c r="O28" i="23"/>
  <c r="P28" i="23" s="1"/>
  <c r="O23" i="23"/>
  <c r="P23" i="23" s="1"/>
  <c r="AK75" i="23"/>
  <c r="O27" i="23"/>
  <c r="G20" i="23"/>
  <c r="M20" i="23"/>
  <c r="O30" i="23"/>
  <c r="P30" i="23" s="1"/>
  <c r="N69" i="23"/>
  <c r="Q69" i="23" s="1"/>
  <c r="O20" i="23"/>
  <c r="P20" i="23" s="1"/>
  <c r="O26" i="23"/>
  <c r="P26" i="23" s="1"/>
  <c r="O29" i="23"/>
  <c r="O21" i="23"/>
  <c r="P21" i="23" s="1"/>
  <c r="M30" i="23"/>
  <c r="N30" i="23" s="1"/>
  <c r="T28" i="23"/>
  <c r="U28" i="23" s="1"/>
  <c r="M26" i="23"/>
  <c r="N26" i="23" s="1"/>
  <c r="T25" i="23"/>
  <c r="U25" i="23" s="1"/>
  <c r="G23" i="23"/>
  <c r="J23" i="23" s="1"/>
  <c r="M23" i="23"/>
  <c r="G21" i="23"/>
  <c r="J21" i="23" s="1"/>
  <c r="M21" i="23"/>
  <c r="G19" i="23"/>
  <c r="J19" i="23" s="1"/>
  <c r="M19" i="23"/>
  <c r="Q64" i="23"/>
  <c r="V19" i="23"/>
  <c r="W19" i="23" s="1"/>
  <c r="AN62" i="23"/>
  <c r="AO61" i="23"/>
  <c r="Q63" i="23"/>
  <c r="AE74" i="23"/>
  <c r="AN67" i="23"/>
  <c r="C32" i="2"/>
  <c r="C36" i="2" s="1"/>
  <c r="C40" i="2" s="1"/>
  <c r="F40" i="2" s="1"/>
  <c r="F28" i="2"/>
  <c r="F24" i="2"/>
  <c r="M84" i="23"/>
  <c r="T84" i="23"/>
  <c r="E128" i="26" s="1"/>
  <c r="F36" i="2"/>
  <c r="F32" i="2"/>
  <c r="C35" i="2"/>
  <c r="F31" i="2"/>
  <c r="F33" i="2" s="1"/>
  <c r="B68" i="26"/>
  <c r="H68" i="26" s="1"/>
  <c r="J80" i="23"/>
  <c r="AO56" i="23"/>
  <c r="K194" i="26"/>
  <c r="X50" i="23"/>
  <c r="AN57" i="23"/>
  <c r="AL71" i="23"/>
  <c r="AL66" i="23"/>
  <c r="AO50" i="23"/>
  <c r="Q56" i="23"/>
  <c r="J62" i="23"/>
  <c r="Q50" i="23"/>
  <c r="AN84" i="23"/>
  <c r="X88" i="23"/>
  <c r="G25" i="23"/>
  <c r="J25" i="23" s="1"/>
  <c r="F80" i="23"/>
  <c r="M80" i="23" s="1"/>
  <c r="AO65" i="23"/>
  <c r="X57" i="23"/>
  <c r="J63" i="23"/>
  <c r="J66" i="23"/>
  <c r="J54" i="23"/>
  <c r="AO57" i="23"/>
  <c r="AB58" i="23"/>
  <c r="AL50" i="23"/>
  <c r="X84" i="23"/>
  <c r="AP87" i="23"/>
  <c r="J88" i="23"/>
  <c r="Q92" i="23"/>
  <c r="J71" i="23"/>
  <c r="Q68" i="23"/>
  <c r="C62" i="26"/>
  <c r="AE61" i="23"/>
  <c r="AE57" i="23"/>
  <c r="J156" i="26"/>
  <c r="N156" i="26" s="1"/>
  <c r="L216" i="26"/>
  <c r="L217" i="26" s="1"/>
  <c r="L172" i="26"/>
  <c r="L173" i="26" s="1"/>
  <c r="J62" i="26"/>
  <c r="N62" i="26" s="1"/>
  <c r="Q67" i="23"/>
  <c r="X66" i="23"/>
  <c r="Q61" i="23"/>
  <c r="AO68" i="23"/>
  <c r="AE63" i="23"/>
  <c r="AN68" i="23"/>
  <c r="T27" i="23"/>
  <c r="P75" i="23"/>
  <c r="Q73" i="23"/>
  <c r="AN74" i="23"/>
  <c r="T26" i="23"/>
  <c r="B156" i="26"/>
  <c r="H156" i="26" s="1"/>
  <c r="V23" i="23"/>
  <c r="AE72" i="23"/>
  <c r="AO72" i="23"/>
  <c r="AE71" i="23"/>
  <c r="X64" i="23"/>
  <c r="T29" i="23"/>
  <c r="J68" i="26"/>
  <c r="N68" i="26" s="1"/>
  <c r="V26" i="23"/>
  <c r="AE67" i="23"/>
  <c r="AL67" i="23"/>
  <c r="AO73" i="23"/>
  <c r="AD35" i="23"/>
  <c r="AD37" i="23" s="1"/>
  <c r="AK37" i="23"/>
  <c r="AN35" i="23"/>
  <c r="AL35" i="23"/>
  <c r="AL36" i="23"/>
  <c r="AN36" i="23"/>
  <c r="AE34" i="23"/>
  <c r="B106" i="26"/>
  <c r="J72" i="23"/>
  <c r="B23" i="26"/>
  <c r="H23" i="26" s="1"/>
  <c r="J35" i="23"/>
  <c r="B193" i="26"/>
  <c r="X68" i="23"/>
  <c r="AO53" i="23"/>
  <c r="H24" i="23"/>
  <c r="F24" i="23"/>
  <c r="J203" i="26"/>
  <c r="J247" i="26" s="1"/>
  <c r="N247" i="26" s="1"/>
  <c r="AO71" i="23"/>
  <c r="X63" i="23"/>
  <c r="C18" i="26"/>
  <c r="H18" i="26" s="1"/>
  <c r="J53" i="23"/>
  <c r="Q34" i="23"/>
  <c r="B112" i="26"/>
  <c r="H112" i="26" s="1"/>
  <c r="X73" i="23"/>
  <c r="I37" i="23"/>
  <c r="H37" i="23"/>
  <c r="I40" i="23" s="1"/>
  <c r="J13" i="26" s="1"/>
  <c r="N13" i="26" s="1"/>
  <c r="J200" i="26"/>
  <c r="N200" i="26" s="1"/>
  <c r="F109" i="23"/>
  <c r="AP109" i="23" s="1"/>
  <c r="AP108" i="23"/>
  <c r="AP78" i="23"/>
  <c r="AP80" i="23" s="1"/>
  <c r="AE80" i="23"/>
  <c r="J29" i="23"/>
  <c r="C105" i="26"/>
  <c r="B200" i="26"/>
  <c r="H200" i="26" s="1"/>
  <c r="AL61" i="23"/>
  <c r="AO36" i="23"/>
  <c r="X36" i="23"/>
  <c r="B199" i="26"/>
  <c r="H199" i="26" s="1"/>
  <c r="AL72" i="23"/>
  <c r="B26" i="26"/>
  <c r="H26" i="26" s="1"/>
  <c r="K106" i="26"/>
  <c r="AO54" i="23"/>
  <c r="J57" i="23"/>
  <c r="C149" i="26"/>
  <c r="AE55" i="23"/>
  <c r="F92" i="23"/>
  <c r="M92" i="23" s="1"/>
  <c r="G33" i="26"/>
  <c r="G253" i="26" s="1"/>
  <c r="G258" i="26" s="1"/>
  <c r="AL62" i="23"/>
  <c r="J206" i="26"/>
  <c r="N206" i="26" s="1"/>
  <c r="X54" i="23"/>
  <c r="AO84" i="23"/>
  <c r="AP86" i="23"/>
  <c r="G75" i="23"/>
  <c r="AN61" i="23"/>
  <c r="B155" i="26"/>
  <c r="H155" i="26" s="1"/>
  <c r="C194" i="26"/>
  <c r="AL54" i="23"/>
  <c r="J30" i="23"/>
  <c r="M77" i="26"/>
  <c r="M82" i="26" s="1"/>
  <c r="M85" i="26" s="1"/>
  <c r="AO74" i="23"/>
  <c r="Q74" i="23"/>
  <c r="AP74" i="23" s="1"/>
  <c r="M214" i="26"/>
  <c r="M217" i="26" s="1"/>
  <c r="N209" i="26"/>
  <c r="J105" i="26"/>
  <c r="B150" i="26"/>
  <c r="AN50" i="23"/>
  <c r="H77" i="26"/>
  <c r="AE69" i="23"/>
  <c r="X35" i="23"/>
  <c r="X53" i="23"/>
  <c r="AN92" i="23"/>
  <c r="AL70" i="23"/>
  <c r="AO64" i="23"/>
  <c r="Q36" i="23"/>
  <c r="AE50" i="23"/>
  <c r="Q70" i="23"/>
  <c r="Q62" i="23"/>
  <c r="AO92" i="23"/>
  <c r="F33" i="26"/>
  <c r="F253" i="26" s="1"/>
  <c r="F258" i="26" s="1"/>
  <c r="C150" i="26"/>
  <c r="K61" i="26"/>
  <c r="AL57" i="23"/>
  <c r="AJ37" i="23"/>
  <c r="AK40" i="23" s="1"/>
  <c r="J189" i="26" s="1"/>
  <c r="N189" i="26" s="1"/>
  <c r="M165" i="26"/>
  <c r="M170" i="26" s="1"/>
  <c r="M173" i="26" s="1"/>
  <c r="M88" i="23"/>
  <c r="Q35" i="23"/>
  <c r="Q80" i="23"/>
  <c r="AO88" i="23"/>
  <c r="AE88" i="23"/>
  <c r="AP90" i="23"/>
  <c r="D82" i="26"/>
  <c r="B105" i="26"/>
  <c r="H105" i="26" s="1"/>
  <c r="X56" i="23"/>
  <c r="C17" i="26"/>
  <c r="J55" i="23"/>
  <c r="M37" i="23"/>
  <c r="N40" i="23" s="1"/>
  <c r="X71" i="23"/>
  <c r="AN71" i="23"/>
  <c r="B115" i="26"/>
  <c r="J56" i="23"/>
  <c r="G58" i="23"/>
  <c r="AE66" i="23"/>
  <c r="B149" i="26"/>
  <c r="E129" i="26"/>
  <c r="G214" i="26"/>
  <c r="H209" i="26"/>
  <c r="AD58" i="23"/>
  <c r="K150" i="26"/>
  <c r="K170" i="26" s="1"/>
  <c r="AP49" i="23"/>
  <c r="J28" i="23"/>
  <c r="V37" i="23"/>
  <c r="W40" i="23" s="1"/>
  <c r="J101" i="26" s="1"/>
  <c r="N101" i="26" s="1"/>
  <c r="B17" i="26"/>
  <c r="AN64" i="23"/>
  <c r="J64" i="23"/>
  <c r="J17" i="26"/>
  <c r="N17" i="26" s="1"/>
  <c r="AO67" i="23"/>
  <c r="E253" i="26"/>
  <c r="E258" i="26" s="1"/>
  <c r="AN66" i="23"/>
  <c r="AO63" i="23"/>
  <c r="J114" i="26"/>
  <c r="Q88" i="23"/>
  <c r="AP54" i="23"/>
  <c r="AP83" i="23"/>
  <c r="M33" i="26"/>
  <c r="J27" i="23"/>
  <c r="J26" i="23"/>
  <c r="B70" i="26"/>
  <c r="H70" i="26" s="1"/>
  <c r="AN63" i="23"/>
  <c r="X72" i="23"/>
  <c r="AN72" i="23"/>
  <c r="X65" i="23"/>
  <c r="AN65" i="23"/>
  <c r="AI58" i="23"/>
  <c r="AL56" i="23"/>
  <c r="AL58" i="23" s="1"/>
  <c r="K17" i="26"/>
  <c r="I58" i="23"/>
  <c r="N58" i="23"/>
  <c r="AN56" i="23"/>
  <c r="AP82" i="23"/>
  <c r="AP84" i="23" s="1"/>
  <c r="J84" i="23"/>
  <c r="AN70" i="23"/>
  <c r="AE73" i="23"/>
  <c r="AL34" i="23"/>
  <c r="AE53" i="23"/>
  <c r="J149" i="26"/>
  <c r="AO69" i="23"/>
  <c r="J67" i="23"/>
  <c r="J92" i="23"/>
  <c r="AP91" i="23"/>
  <c r="J34" i="23"/>
  <c r="B61" i="26"/>
  <c r="J61" i="26"/>
  <c r="N61" i="26" s="1"/>
  <c r="AO66" i="23"/>
  <c r="K105" i="26"/>
  <c r="K126" i="26" s="1"/>
  <c r="K128" i="26" s="1"/>
  <c r="K129" i="26" s="1"/>
  <c r="X55" i="23"/>
  <c r="J112" i="26"/>
  <c r="N112" i="26" s="1"/>
  <c r="X61" i="23"/>
  <c r="J50" i="23"/>
  <c r="AP48" i="23"/>
  <c r="G37" i="23"/>
  <c r="T37" i="23"/>
  <c r="U40" i="23" s="1"/>
  <c r="B13" i="26"/>
  <c r="H13" i="26" s="1"/>
  <c r="AN55" i="23"/>
  <c r="N16" i="26"/>
  <c r="J236" i="26"/>
  <c r="N236" i="26" s="1"/>
  <c r="B24" i="26"/>
  <c r="H24" i="26" s="1"/>
  <c r="J73" i="23"/>
  <c r="AN73" i="23"/>
  <c r="AN88" i="23"/>
  <c r="AH37" i="23"/>
  <c r="AI40" i="23" s="1"/>
  <c r="B236" i="26"/>
  <c r="H236" i="26" s="1"/>
  <c r="AO55" i="23"/>
  <c r="AO58" i="23" s="1"/>
  <c r="AE68" i="23"/>
  <c r="AL64" i="23"/>
  <c r="J69" i="23"/>
  <c r="H121" i="26"/>
  <c r="B118" i="26"/>
  <c r="H118" i="26" s="1"/>
  <c r="U75" i="23"/>
  <c r="X62" i="23"/>
  <c r="U37" i="23"/>
  <c r="C106" i="26"/>
  <c r="U58" i="23"/>
  <c r="AN53" i="23"/>
  <c r="F22" i="23"/>
  <c r="M22" i="23" s="1"/>
  <c r="H22" i="23"/>
  <c r="O22" i="23" s="1"/>
  <c r="P22" i="23" s="1"/>
  <c r="J193" i="26"/>
  <c r="X33" i="23"/>
  <c r="AL65" i="23"/>
  <c r="J24" i="26"/>
  <c r="C61" i="26"/>
  <c r="C82" i="26" s="1"/>
  <c r="C84" i="26" s="1"/>
  <c r="C85" i="26" s="1"/>
  <c r="B202" i="26"/>
  <c r="H202" i="26" s="1"/>
  <c r="C193" i="26"/>
  <c r="C214" i="26" s="1"/>
  <c r="C216" i="26" s="1"/>
  <c r="C217" i="26" s="1"/>
  <c r="T80" i="23"/>
  <c r="I75" i="23"/>
  <c r="AC37" i="23"/>
  <c r="AD40" i="23" s="1"/>
  <c r="J145" i="26" s="1"/>
  <c r="N145" i="26" s="1"/>
  <c r="AK58" i="23"/>
  <c r="J18" i="26"/>
  <c r="AO70" i="23"/>
  <c r="AB75" i="23"/>
  <c r="O37" i="23"/>
  <c r="P40" i="23" s="1"/>
  <c r="J57" i="26" s="1"/>
  <c r="N57" i="26" s="1"/>
  <c r="Q55" i="23"/>
  <c r="Q58" i="23" s="1"/>
  <c r="AE62" i="23"/>
  <c r="K82" i="26"/>
  <c r="K84" i="26" s="1"/>
  <c r="K85" i="26" s="1"/>
  <c r="AA37" i="23"/>
  <c r="AB40" i="23" s="1"/>
  <c r="P58" i="23"/>
  <c r="K193" i="26"/>
  <c r="D40" i="26"/>
  <c r="D41" i="26" s="1"/>
  <c r="AA84" i="23"/>
  <c r="E172" i="26" s="1"/>
  <c r="E173" i="26" s="1"/>
  <c r="W58" i="23"/>
  <c r="AO34" i="23"/>
  <c r="AE36" i="23"/>
  <c r="AO62" i="23"/>
  <c r="Q71" i="23"/>
  <c r="X67" i="23"/>
  <c r="AI75" i="23"/>
  <c r="AD75" i="23"/>
  <c r="E40" i="26"/>
  <c r="E41" i="26" s="1"/>
  <c r="F40" i="26"/>
  <c r="B235" i="26"/>
  <c r="H235" i="26" s="1"/>
  <c r="L40" i="26"/>
  <c r="L41" i="26" s="1"/>
  <c r="D84" i="26"/>
  <c r="E84" i="26"/>
  <c r="E85" i="26" s="1"/>
  <c r="L128" i="26"/>
  <c r="L129" i="26" s="1"/>
  <c r="H75" i="26"/>
  <c r="J251" i="26"/>
  <c r="N251" i="26" s="1"/>
  <c r="N119" i="26"/>
  <c r="B251" i="26"/>
  <c r="H251" i="26" s="1"/>
  <c r="F38" i="26"/>
  <c r="N30" i="26"/>
  <c r="N15" i="26"/>
  <c r="H103" i="26"/>
  <c r="H162" i="26"/>
  <c r="J243" i="26"/>
  <c r="N243" i="26" s="1"/>
  <c r="D170" i="26"/>
  <c r="D253" i="26"/>
  <c r="AL69" i="23" l="1"/>
  <c r="AL75" i="23" s="1"/>
  <c r="J106" i="26"/>
  <c r="X69" i="23"/>
  <c r="J194" i="26"/>
  <c r="N194" i="26" s="1"/>
  <c r="AP63" i="23"/>
  <c r="V20" i="23"/>
  <c r="V28" i="23"/>
  <c r="W28" i="23" s="1"/>
  <c r="V25" i="23"/>
  <c r="W25" i="23" s="1"/>
  <c r="Q28" i="23"/>
  <c r="Q25" i="23"/>
  <c r="Q26" i="23"/>
  <c r="I24" i="23"/>
  <c r="O24" i="23"/>
  <c r="N22" i="23"/>
  <c r="Q22" i="23" s="1"/>
  <c r="T22" i="23"/>
  <c r="N20" i="23"/>
  <c r="Q20" i="23" s="1"/>
  <c r="T20" i="23"/>
  <c r="N75" i="23"/>
  <c r="B62" i="26"/>
  <c r="H62" i="26" s="1"/>
  <c r="P27" i="23"/>
  <c r="Q27" i="23" s="1"/>
  <c r="V27" i="23"/>
  <c r="V30" i="23"/>
  <c r="W30" i="23" s="1"/>
  <c r="V21" i="23"/>
  <c r="W21" i="23" s="1"/>
  <c r="V22" i="23"/>
  <c r="W22" i="23" s="1"/>
  <c r="T30" i="23"/>
  <c r="P29" i="23"/>
  <c r="Q29" i="23" s="1"/>
  <c r="V29" i="23"/>
  <c r="Q30" i="23"/>
  <c r="AN69" i="23"/>
  <c r="AN75" i="23" s="1"/>
  <c r="G24" i="23"/>
  <c r="J24" i="23" s="1"/>
  <c r="M24" i="23"/>
  <c r="AC21" i="23"/>
  <c r="AD21" i="23" s="1"/>
  <c r="AA25" i="23"/>
  <c r="AB25" i="23" s="1"/>
  <c r="AC22" i="23"/>
  <c r="AD22" i="23" s="1"/>
  <c r="AA28" i="23"/>
  <c r="AB28" i="23" s="1"/>
  <c r="AC25" i="23"/>
  <c r="N23" i="23"/>
  <c r="Q23" i="23" s="1"/>
  <c r="T23" i="23"/>
  <c r="N21" i="23"/>
  <c r="Q21" i="23" s="1"/>
  <c r="T21" i="23"/>
  <c r="N19" i="23"/>
  <c r="T19" i="23"/>
  <c r="AC19" i="23"/>
  <c r="AD19" i="23" s="1"/>
  <c r="K214" i="26"/>
  <c r="K216" i="26" s="1"/>
  <c r="K217" i="26" s="1"/>
  <c r="G38" i="26"/>
  <c r="AP88" i="23"/>
  <c r="H149" i="26"/>
  <c r="N203" i="26"/>
  <c r="H31" i="23"/>
  <c r="H38" i="23" s="1"/>
  <c r="I22" i="23"/>
  <c r="C170" i="26"/>
  <c r="C172" i="26" s="1"/>
  <c r="C173" i="26" s="1"/>
  <c r="H150" i="26"/>
  <c r="C39" i="2"/>
  <c r="F39" i="2" s="1"/>
  <c r="F41" i="2" s="1"/>
  <c r="F35" i="2"/>
  <c r="F37" i="2" s="1"/>
  <c r="AP92" i="23"/>
  <c r="G40" i="26"/>
  <c r="AP57" i="23"/>
  <c r="N193" i="26"/>
  <c r="F31" i="23"/>
  <c r="F38" i="23" s="1"/>
  <c r="G22" i="23"/>
  <c r="D128" i="26"/>
  <c r="D129" i="26" s="1"/>
  <c r="X58" i="23"/>
  <c r="AA80" i="23"/>
  <c r="D172" i="26" s="1"/>
  <c r="J75" i="23"/>
  <c r="AP66" i="23"/>
  <c r="AO35" i="23"/>
  <c r="W23" i="23"/>
  <c r="AC23" i="23"/>
  <c r="U27" i="23"/>
  <c r="AA27" i="23"/>
  <c r="AP70" i="23"/>
  <c r="U30" i="23"/>
  <c r="AA30" i="23"/>
  <c r="W26" i="23"/>
  <c r="AC26" i="23"/>
  <c r="U26" i="23"/>
  <c r="AA26" i="23"/>
  <c r="J250" i="26"/>
  <c r="N250" i="26" s="1"/>
  <c r="W20" i="23"/>
  <c r="AC20" i="23"/>
  <c r="AC28" i="23"/>
  <c r="B244" i="26"/>
  <c r="H244" i="26" s="1"/>
  <c r="U29" i="23"/>
  <c r="AA29" i="23"/>
  <c r="AE35" i="23"/>
  <c r="AP35" i="23" s="1"/>
  <c r="J40" i="23"/>
  <c r="W37" i="23"/>
  <c r="N37" i="23"/>
  <c r="H194" i="26"/>
  <c r="AP71" i="23"/>
  <c r="AO75" i="23"/>
  <c r="N77" i="26"/>
  <c r="N165" i="26"/>
  <c r="C38" i="26"/>
  <c r="C40" i="26" s="1"/>
  <c r="C41" i="26" s="1"/>
  <c r="AE75" i="23"/>
  <c r="AP73" i="23"/>
  <c r="AP111" i="23"/>
  <c r="AP112" i="23" s="1"/>
  <c r="N106" i="26"/>
  <c r="AP62" i="23"/>
  <c r="J33" i="23"/>
  <c r="J37" i="23" s="1"/>
  <c r="L260" i="26"/>
  <c r="L261" i="26" s="1"/>
  <c r="B243" i="26"/>
  <c r="H243" i="26" s="1"/>
  <c r="F84" i="26"/>
  <c r="F85" i="26" s="1"/>
  <c r="T88" i="23"/>
  <c r="F128" i="26" s="1"/>
  <c r="F129" i="26" s="1"/>
  <c r="J233" i="26"/>
  <c r="N233" i="26" s="1"/>
  <c r="AP56" i="23"/>
  <c r="D85" i="26"/>
  <c r="Q33" i="23"/>
  <c r="Q37" i="23" s="1"/>
  <c r="AP36" i="23"/>
  <c r="AA88" i="23"/>
  <c r="F172" i="26" s="1"/>
  <c r="F173" i="26" s="1"/>
  <c r="H33" i="26"/>
  <c r="C237" i="26"/>
  <c r="C258" i="26" s="1"/>
  <c r="C238" i="26"/>
  <c r="AP68" i="23"/>
  <c r="X34" i="23"/>
  <c r="AP34" i="23" s="1"/>
  <c r="AE58" i="23"/>
  <c r="AP72" i="23"/>
  <c r="AN34" i="23"/>
  <c r="B246" i="26"/>
  <c r="H246" i="26" s="1"/>
  <c r="H17" i="26"/>
  <c r="B237" i="26"/>
  <c r="H115" i="26"/>
  <c r="B247" i="26"/>
  <c r="H247" i="26" s="1"/>
  <c r="F41" i="26"/>
  <c r="AB37" i="23"/>
  <c r="AE33" i="23"/>
  <c r="N24" i="26"/>
  <c r="J244" i="26"/>
  <c r="N244" i="26" s="1"/>
  <c r="T92" i="23"/>
  <c r="AO40" i="23"/>
  <c r="B250" i="26"/>
  <c r="H250" i="26" s="1"/>
  <c r="M38" i="26"/>
  <c r="M41" i="26" s="1"/>
  <c r="N33" i="26"/>
  <c r="M253" i="26"/>
  <c r="N114" i="26"/>
  <c r="J246" i="26"/>
  <c r="N246" i="26" s="1"/>
  <c r="N150" i="26"/>
  <c r="K238" i="26"/>
  <c r="K258" i="26" s="1"/>
  <c r="H193" i="26"/>
  <c r="J238" i="26"/>
  <c r="N18" i="26"/>
  <c r="AI37" i="23"/>
  <c r="AL33" i="23"/>
  <c r="AL37" i="23" s="1"/>
  <c r="B101" i="26"/>
  <c r="H101" i="26" s="1"/>
  <c r="X40" i="23"/>
  <c r="P37" i="23"/>
  <c r="AO33" i="23"/>
  <c r="AN40" i="23"/>
  <c r="AN33" i="23"/>
  <c r="B145" i="26"/>
  <c r="H145" i="26" s="1"/>
  <c r="AE40" i="23"/>
  <c r="N105" i="26"/>
  <c r="AP50" i="23"/>
  <c r="H106" i="26"/>
  <c r="AP67" i="23"/>
  <c r="K38" i="26"/>
  <c r="K237" i="26"/>
  <c r="J20" i="23"/>
  <c r="C126" i="26"/>
  <c r="J237" i="26"/>
  <c r="AP64" i="23"/>
  <c r="AN58" i="23"/>
  <c r="H61" i="26"/>
  <c r="Q75" i="23"/>
  <c r="J58" i="23"/>
  <c r="AP55" i="23"/>
  <c r="N149" i="26"/>
  <c r="G84" i="26"/>
  <c r="G85" i="26" s="1"/>
  <c r="B189" i="26"/>
  <c r="H189" i="26" s="1"/>
  <c r="AL40" i="23"/>
  <c r="X75" i="23"/>
  <c r="AP61" i="23"/>
  <c r="AP53" i="23"/>
  <c r="AP65" i="23"/>
  <c r="AH84" i="23"/>
  <c r="E216" i="26" s="1"/>
  <c r="E217" i="26" s="1"/>
  <c r="Q40" i="23"/>
  <c r="B57" i="26"/>
  <c r="H57" i="26" s="1"/>
  <c r="K172" i="26"/>
  <c r="K173" i="26"/>
  <c r="H253" i="26"/>
  <c r="D258" i="26"/>
  <c r="AP69" i="23" l="1"/>
  <c r="AP75" i="23" s="1"/>
  <c r="I31" i="23"/>
  <c r="I38" i="23" s="1"/>
  <c r="I94" i="23" s="1"/>
  <c r="G39" i="23"/>
  <c r="B12" i="26" s="1"/>
  <c r="AJ21" i="23"/>
  <c r="AK21" i="23" s="1"/>
  <c r="U22" i="23"/>
  <c r="X22" i="23" s="1"/>
  <c r="AA22" i="23"/>
  <c r="B238" i="26"/>
  <c r="H238" i="26" s="1"/>
  <c r="W29" i="23"/>
  <c r="X29" i="23" s="1"/>
  <c r="AC29" i="23"/>
  <c r="P24" i="23"/>
  <c r="P31" i="23" s="1"/>
  <c r="P38" i="23" s="1"/>
  <c r="V24" i="23"/>
  <c r="AJ22" i="23"/>
  <c r="AK22" i="23" s="1"/>
  <c r="AC30" i="23"/>
  <c r="AD30" i="23" s="1"/>
  <c r="N24" i="23"/>
  <c r="N31" i="23" s="1"/>
  <c r="N38" i="23" s="1"/>
  <c r="T24" i="23"/>
  <c r="U20" i="23"/>
  <c r="X20" i="23" s="1"/>
  <c r="AA20" i="23"/>
  <c r="W27" i="23"/>
  <c r="X27" i="23" s="1"/>
  <c r="AC27" i="23"/>
  <c r="O31" i="23"/>
  <c r="M31" i="23"/>
  <c r="AH25" i="23"/>
  <c r="AI25" i="23" s="1"/>
  <c r="AN25" i="23" s="1"/>
  <c r="AH28" i="23"/>
  <c r="AI28" i="23" s="1"/>
  <c r="AD25" i="23"/>
  <c r="AE25" i="23" s="1"/>
  <c r="AJ25" i="23"/>
  <c r="AK25" i="23" s="1"/>
  <c r="AJ19" i="23"/>
  <c r="AK19" i="23" s="1"/>
  <c r="X25" i="23"/>
  <c r="AE37" i="23"/>
  <c r="U23" i="23"/>
  <c r="X23" i="23" s="1"/>
  <c r="AA23" i="23"/>
  <c r="U21" i="23"/>
  <c r="X21" i="23" s="1"/>
  <c r="AA21" i="23"/>
  <c r="U19" i="23"/>
  <c r="AA19" i="23"/>
  <c r="Q19" i="23"/>
  <c r="D173" i="26"/>
  <c r="I39" i="23"/>
  <c r="J12" i="26" s="1"/>
  <c r="G41" i="26"/>
  <c r="AH80" i="23"/>
  <c r="D216" i="26" s="1"/>
  <c r="D217" i="26" s="1"/>
  <c r="X37" i="23"/>
  <c r="AD20" i="23"/>
  <c r="AJ20" i="23"/>
  <c r="AK20" i="23" s="1"/>
  <c r="AB29" i="23"/>
  <c r="AH29" i="23"/>
  <c r="AD23" i="23"/>
  <c r="AJ23" i="23"/>
  <c r="AK23" i="23" s="1"/>
  <c r="X26" i="23"/>
  <c r="AO21" i="23"/>
  <c r="AB26" i="23"/>
  <c r="AH26" i="23"/>
  <c r="AD26" i="23"/>
  <c r="AJ26" i="23"/>
  <c r="AK26" i="23" s="1"/>
  <c r="AB27" i="23"/>
  <c r="AH27" i="23"/>
  <c r="AD28" i="23"/>
  <c r="AJ28" i="23"/>
  <c r="AK28" i="23" s="1"/>
  <c r="AB30" i="23"/>
  <c r="AH30" i="23"/>
  <c r="X28" i="23"/>
  <c r="X30" i="23"/>
  <c r="AN37" i="23"/>
  <c r="AP40" i="23"/>
  <c r="H237" i="26"/>
  <c r="J22" i="23"/>
  <c r="G31" i="23"/>
  <c r="G38" i="23" s="1"/>
  <c r="G94" i="23" s="1"/>
  <c r="AH88" i="23"/>
  <c r="F216" i="26" s="1"/>
  <c r="N237" i="26"/>
  <c r="C128" i="26"/>
  <c r="C260" i="26" s="1"/>
  <c r="C261" i="26" s="1"/>
  <c r="AP58" i="23"/>
  <c r="G128" i="26"/>
  <c r="B233" i="26"/>
  <c r="H233" i="26" s="1"/>
  <c r="AO37" i="23"/>
  <c r="N238" i="26"/>
  <c r="N253" i="26"/>
  <c r="M258" i="26"/>
  <c r="M261" i="26" s="1"/>
  <c r="AP33" i="23"/>
  <c r="E260" i="26"/>
  <c r="E261" i="26" s="1"/>
  <c r="K40" i="26"/>
  <c r="K260" i="26" s="1"/>
  <c r="K261" i="26" s="1"/>
  <c r="AA92" i="23"/>
  <c r="AJ30" i="23" l="1"/>
  <c r="AK30" i="23" s="1"/>
  <c r="I41" i="23"/>
  <c r="J14" i="26" s="1"/>
  <c r="J38" i="26" s="1"/>
  <c r="J40" i="26" s="1"/>
  <c r="AO25" i="23"/>
  <c r="AP37" i="23"/>
  <c r="AE30" i="23"/>
  <c r="J39" i="23"/>
  <c r="AC24" i="23"/>
  <c r="V31" i="23"/>
  <c r="W24" i="23"/>
  <c r="W31" i="23" s="1"/>
  <c r="W38" i="23" s="1"/>
  <c r="AH20" i="23"/>
  <c r="AI20" i="23" s="1"/>
  <c r="AB20" i="23"/>
  <c r="AE20" i="23" s="1"/>
  <c r="AO22" i="23"/>
  <c r="P41" i="23"/>
  <c r="J58" i="26" s="1"/>
  <c r="N58" i="26" s="1"/>
  <c r="M38" i="23"/>
  <c r="N94" i="23" s="1"/>
  <c r="N39" i="23"/>
  <c r="U24" i="23"/>
  <c r="AA24" i="23"/>
  <c r="AJ27" i="23"/>
  <c r="AK27" i="23" s="1"/>
  <c r="AD27" i="23"/>
  <c r="Q24" i="23"/>
  <c r="Q31" i="23" s="1"/>
  <c r="Q38" i="23" s="1"/>
  <c r="O38" i="23"/>
  <c r="P94" i="23" s="1"/>
  <c r="P95" i="23" s="1"/>
  <c r="P39" i="23"/>
  <c r="J56" i="26" s="1"/>
  <c r="N56" i="26" s="1"/>
  <c r="AB22" i="23"/>
  <c r="AE22" i="23" s="1"/>
  <c r="AH22" i="23"/>
  <c r="AI22" i="23" s="1"/>
  <c r="AN22" i="23" s="1"/>
  <c r="AJ29" i="23"/>
  <c r="AK29" i="23" s="1"/>
  <c r="AD29" i="23"/>
  <c r="T31" i="23"/>
  <c r="U39" i="23" s="1"/>
  <c r="B100" i="26" s="1"/>
  <c r="H100" i="26" s="1"/>
  <c r="AO30" i="23"/>
  <c r="AB23" i="23"/>
  <c r="AE23" i="23" s="1"/>
  <c r="AH23" i="23"/>
  <c r="AI23" i="23" s="1"/>
  <c r="AN23" i="23" s="1"/>
  <c r="N41" i="23"/>
  <c r="B58" i="26" s="1"/>
  <c r="H58" i="26" s="1"/>
  <c r="AB21" i="23"/>
  <c r="AE21" i="23" s="1"/>
  <c r="AH21" i="23"/>
  <c r="AI21" i="23" s="1"/>
  <c r="AL21" i="23" s="1"/>
  <c r="AB19" i="23"/>
  <c r="AE19" i="23" s="1"/>
  <c r="AH19" i="23"/>
  <c r="AI19" i="23" s="1"/>
  <c r="X19" i="23"/>
  <c r="G41" i="23"/>
  <c r="B14" i="26" s="1"/>
  <c r="B38" i="26" s="1"/>
  <c r="B40" i="26" s="1"/>
  <c r="AO20" i="23"/>
  <c r="D260" i="26"/>
  <c r="D261" i="26" s="1"/>
  <c r="AO28" i="23"/>
  <c r="AL28" i="23"/>
  <c r="AE26" i="23"/>
  <c r="AL25" i="23"/>
  <c r="AP25" i="23" s="1"/>
  <c r="AN28" i="23"/>
  <c r="AO26" i="23"/>
  <c r="AO23" i="23"/>
  <c r="AI27" i="23"/>
  <c r="AI26" i="23"/>
  <c r="AL26" i="23" s="1"/>
  <c r="AO19" i="23"/>
  <c r="AI30" i="23"/>
  <c r="AN30" i="23" s="1"/>
  <c r="AE28" i="23"/>
  <c r="AI29" i="23"/>
  <c r="AN29" i="23" s="1"/>
  <c r="I96" i="23"/>
  <c r="I97" i="23" s="1"/>
  <c r="F217" i="26"/>
  <c r="F260" i="26"/>
  <c r="F261" i="26" s="1"/>
  <c r="G96" i="23"/>
  <c r="J31" i="23"/>
  <c r="J38" i="23" s="1"/>
  <c r="G95" i="23"/>
  <c r="J94" i="23"/>
  <c r="I95" i="23"/>
  <c r="K41" i="26"/>
  <c r="N12" i="26"/>
  <c r="G172" i="26"/>
  <c r="G173" i="26" s="1"/>
  <c r="AH92" i="23"/>
  <c r="H12" i="26"/>
  <c r="G129" i="26"/>
  <c r="C129" i="26"/>
  <c r="AO29" i="23" l="1"/>
  <c r="AO27" i="23"/>
  <c r="AL27" i="23"/>
  <c r="AN19" i="23"/>
  <c r="P96" i="23"/>
  <c r="P97" i="23" s="1"/>
  <c r="P98" i="23" s="1"/>
  <c r="AE29" i="23"/>
  <c r="X24" i="23"/>
  <c r="X31" i="23" s="1"/>
  <c r="X38" i="23" s="1"/>
  <c r="N82" i="26"/>
  <c r="J82" i="26"/>
  <c r="J84" i="26" s="1"/>
  <c r="N84" i="26" s="1"/>
  <c r="Q41" i="23"/>
  <c r="W41" i="23"/>
  <c r="J102" i="26" s="1"/>
  <c r="AB24" i="23"/>
  <c r="AB31" i="23" s="1"/>
  <c r="AB38" i="23" s="1"/>
  <c r="AH24" i="23"/>
  <c r="AH31" i="23" s="1"/>
  <c r="U31" i="23"/>
  <c r="AD24" i="23"/>
  <c r="AD31" i="23" s="1"/>
  <c r="AD38" i="23" s="1"/>
  <c r="AJ24" i="23"/>
  <c r="AC31" i="23"/>
  <c r="AL20" i="23"/>
  <c r="AP20" i="23" s="1"/>
  <c r="AA31" i="23"/>
  <c r="Q39" i="23"/>
  <c r="B56" i="26"/>
  <c r="H56" i="26" s="1"/>
  <c r="H82" i="26" s="1"/>
  <c r="N96" i="23"/>
  <c r="N97" i="23" s="1"/>
  <c r="N98" i="23" s="1"/>
  <c r="T38" i="23"/>
  <c r="W39" i="23"/>
  <c r="J100" i="26" s="1"/>
  <c r="N100" i="26" s="1"/>
  <c r="V38" i="23"/>
  <c r="W96" i="23" s="1"/>
  <c r="W97" i="23" s="1"/>
  <c r="AL22" i="23"/>
  <c r="AP22" i="23" s="1"/>
  <c r="AN20" i="23"/>
  <c r="AE27" i="23"/>
  <c r="AP27" i="23" s="1"/>
  <c r="AL23" i="23"/>
  <c r="AP23" i="23" s="1"/>
  <c r="AN21" i="23"/>
  <c r="AP21" i="23"/>
  <c r="J41" i="23"/>
  <c r="AL19" i="23"/>
  <c r="AP19" i="23" s="1"/>
  <c r="AL29" i="23"/>
  <c r="AP26" i="23"/>
  <c r="AP28" i="23"/>
  <c r="AN26" i="23"/>
  <c r="AN27" i="23"/>
  <c r="N102" i="26"/>
  <c r="AL30" i="23"/>
  <c r="AP30" i="23" s="1"/>
  <c r="J96" i="23"/>
  <c r="G97" i="23"/>
  <c r="G98" i="23" s="1"/>
  <c r="B41" i="26"/>
  <c r="H40" i="26"/>
  <c r="J41" i="26"/>
  <c r="N40" i="26"/>
  <c r="H14" i="26"/>
  <c r="H38" i="26" s="1"/>
  <c r="N14" i="26"/>
  <c r="N38" i="26" s="1"/>
  <c r="N95" i="23"/>
  <c r="Q95" i="23" s="1"/>
  <c r="Q94" i="23"/>
  <c r="G216" i="26"/>
  <c r="I98" i="23"/>
  <c r="J95" i="23"/>
  <c r="B82" i="26" l="1"/>
  <c r="N85" i="26"/>
  <c r="Q97" i="23"/>
  <c r="Q98" i="23" s="1"/>
  <c r="AP29" i="23"/>
  <c r="AE24" i="23"/>
  <c r="AE31" i="23" s="1"/>
  <c r="AE38" i="23" s="1"/>
  <c r="W94" i="23"/>
  <c r="W98" i="23" s="1"/>
  <c r="AD41" i="23"/>
  <c r="J146" i="26" s="1"/>
  <c r="N146" i="26" s="1"/>
  <c r="AB39" i="23"/>
  <c r="AA38" i="23"/>
  <c r="AB96" i="23" s="1"/>
  <c r="AB97" i="23" s="1"/>
  <c r="AK24" i="23"/>
  <c r="AK31" i="23" s="1"/>
  <c r="AJ31" i="23"/>
  <c r="N126" i="26"/>
  <c r="U38" i="23"/>
  <c r="U94" i="23" s="1"/>
  <c r="U41" i="23"/>
  <c r="AC38" i="23"/>
  <c r="AD94" i="23" s="1"/>
  <c r="AD39" i="23"/>
  <c r="J144" i="26" s="1"/>
  <c r="AI24" i="23"/>
  <c r="J126" i="26"/>
  <c r="J128" i="26" s="1"/>
  <c r="N128" i="26" s="1"/>
  <c r="Q96" i="23"/>
  <c r="X39" i="23"/>
  <c r="AB41" i="23"/>
  <c r="B146" i="26" s="1"/>
  <c r="H146" i="26" s="1"/>
  <c r="AI39" i="23"/>
  <c r="AH38" i="23"/>
  <c r="AE41" i="23"/>
  <c r="J97" i="23"/>
  <c r="J98" i="23" s="1"/>
  <c r="N41" i="26"/>
  <c r="H41" i="26"/>
  <c r="B84" i="26"/>
  <c r="B85" i="26" s="1"/>
  <c r="G217" i="26"/>
  <c r="G260" i="26"/>
  <c r="G261" i="26" s="1"/>
  <c r="J85" i="26"/>
  <c r="AD96" i="23" l="1"/>
  <c r="AD97" i="23" s="1"/>
  <c r="AE97" i="23" s="1"/>
  <c r="W95" i="23"/>
  <c r="U96" i="23"/>
  <c r="U97" i="23" s="1"/>
  <c r="X97" i="23" s="1"/>
  <c r="AB94" i="23"/>
  <c r="AE94" i="23" s="1"/>
  <c r="J170" i="26"/>
  <c r="J172" i="26" s="1"/>
  <c r="J173" i="26" s="1"/>
  <c r="AO24" i="23"/>
  <c r="N144" i="26"/>
  <c r="N170" i="26" s="1"/>
  <c r="N129" i="26"/>
  <c r="U95" i="23"/>
  <c r="X94" i="23"/>
  <c r="AL24" i="23"/>
  <c r="AN24" i="23"/>
  <c r="AI31" i="23"/>
  <c r="AK39" i="23"/>
  <c r="AO39" i="23" s="1"/>
  <c r="AO31" i="23"/>
  <c r="AJ38" i="23"/>
  <c r="AK38" i="23"/>
  <c r="AK41" i="23"/>
  <c r="B102" i="26"/>
  <c r="X41" i="23"/>
  <c r="B144" i="26"/>
  <c r="AE39" i="23"/>
  <c r="AN39" i="23"/>
  <c r="B188" i="26"/>
  <c r="J129" i="26"/>
  <c r="AD95" i="23"/>
  <c r="H84" i="26"/>
  <c r="H85" i="26" s="1"/>
  <c r="AD98" i="23" l="1"/>
  <c r="AE96" i="23"/>
  <c r="U98" i="23"/>
  <c r="X96" i="23"/>
  <c r="X98" i="23"/>
  <c r="X95" i="23"/>
  <c r="AO38" i="23"/>
  <c r="AB98" i="23"/>
  <c r="AB95" i="23"/>
  <c r="AE95" i="23" s="1"/>
  <c r="J190" i="26"/>
  <c r="AO41" i="23"/>
  <c r="AI38" i="23"/>
  <c r="AI41" i="23"/>
  <c r="AN31" i="23"/>
  <c r="AN38" i="23" s="1"/>
  <c r="H102" i="26"/>
  <c r="H126" i="26" s="1"/>
  <c r="B126" i="26"/>
  <c r="AP24" i="23"/>
  <c r="AL31" i="23"/>
  <c r="AK96" i="23"/>
  <c r="AK94" i="23"/>
  <c r="B170" i="26"/>
  <c r="H144" i="26"/>
  <c r="H170" i="26" s="1"/>
  <c r="J188" i="26"/>
  <c r="AL39" i="23"/>
  <c r="AP39" i="23" s="1"/>
  <c r="H188" i="26"/>
  <c r="B232" i="26"/>
  <c r="H232" i="26" s="1"/>
  <c r="N172" i="26"/>
  <c r="N173" i="26" s="1"/>
  <c r="AE98" i="23"/>
  <c r="B128" i="26" l="1"/>
  <c r="H128" i="26" s="1"/>
  <c r="H129" i="26" s="1"/>
  <c r="N188" i="26"/>
  <c r="J214" i="26"/>
  <c r="J232" i="26"/>
  <c r="B172" i="26"/>
  <c r="H172" i="26" s="1"/>
  <c r="H173" i="26" s="1"/>
  <c r="B190" i="26"/>
  <c r="AN41" i="23"/>
  <c r="AL41" i="23"/>
  <c r="AP41" i="23" s="1"/>
  <c r="AK95" i="23"/>
  <c r="AO95" i="23" s="1"/>
  <c r="AO94" i="23"/>
  <c r="AI94" i="23"/>
  <c r="AI96" i="23"/>
  <c r="AK97" i="23"/>
  <c r="AO97" i="23" s="1"/>
  <c r="AO96" i="23"/>
  <c r="AL38" i="23"/>
  <c r="AP31" i="23"/>
  <c r="AP38" i="23" s="1"/>
  <c r="N190" i="26"/>
  <c r="J234" i="26"/>
  <c r="N234" i="26" s="1"/>
  <c r="B173" i="26" l="1"/>
  <c r="AO98" i="23"/>
  <c r="AK98" i="23"/>
  <c r="AN96" i="23"/>
  <c r="AL96" i="23"/>
  <c r="AP96" i="23" s="1"/>
  <c r="AI97" i="23"/>
  <c r="AI98" i="23" s="1"/>
  <c r="AL94" i="23"/>
  <c r="AP94" i="23" s="1"/>
  <c r="AI95" i="23"/>
  <c r="AN94" i="23"/>
  <c r="N232" i="26"/>
  <c r="N258" i="26" s="1"/>
  <c r="J258" i="26"/>
  <c r="J216" i="26"/>
  <c r="J217" i="26" s="1"/>
  <c r="N214" i="26"/>
  <c r="B214" i="26"/>
  <c r="B216" i="26" s="1"/>
  <c r="B217" i="26" s="1"/>
  <c r="H190" i="26"/>
  <c r="H214" i="26" s="1"/>
  <c r="B234" i="26"/>
  <c r="B129" i="26"/>
  <c r="AL95" i="23" l="1"/>
  <c r="AP95" i="23" s="1"/>
  <c r="AN95" i="23"/>
  <c r="H216" i="26"/>
  <c r="H217" i="26" s="1"/>
  <c r="AL97" i="23"/>
  <c r="AN97" i="23"/>
  <c r="AN98" i="23" s="1"/>
  <c r="B260" i="26"/>
  <c r="H260" i="26" s="1"/>
  <c r="N216" i="26"/>
  <c r="N217" i="26" s="1"/>
  <c r="J260" i="26"/>
  <c r="N260" i="26" s="1"/>
  <c r="N261" i="26" s="1"/>
  <c r="H234" i="26"/>
  <c r="H258" i="26" s="1"/>
  <c r="B258" i="26"/>
  <c r="H261" i="26" l="1"/>
  <c r="B261" i="26"/>
  <c r="AL98" i="23"/>
  <c r="AP100" i="23" s="1"/>
  <c r="AP97" i="23"/>
  <c r="AP98" i="23" s="1"/>
  <c r="J261" i="26"/>
  <c r="AP101" i="2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J13" authorId="0" shapeId="0" xr:uid="{00000000-0006-0000-0100-000001000000}">
      <text>
        <r>
          <rPr>
            <b/>
            <sz val="11"/>
            <color indexed="81"/>
            <rFont val="Tahoma"/>
            <family val="2"/>
          </rPr>
          <t>Author:</t>
        </r>
        <r>
          <rPr>
            <sz val="11"/>
            <color indexed="81"/>
            <rFont val="Tahoma"/>
            <family val="2"/>
          </rPr>
          <t xml:space="preserve">
Use 0% if there is no raise in salary</t>
        </r>
      </text>
    </comment>
    <comment ref="B2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Summer salary autocalculates based on academic salary entered.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2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Summer salary autocalculates based on academic salary entered.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4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Summer salary autocalculates based on academic salary entered.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<sst xmlns="http://schemas.openxmlformats.org/spreadsheetml/2006/main" count="795" uniqueCount="286">
  <si>
    <t>Name</t>
  </si>
  <si>
    <t>Fringes</t>
  </si>
  <si>
    <t>Year 1</t>
  </si>
  <si>
    <t>Year 2</t>
  </si>
  <si>
    <t>Year 3</t>
  </si>
  <si>
    <t>Year 4</t>
  </si>
  <si>
    <t>Year 5</t>
  </si>
  <si>
    <t>months @</t>
  </si>
  <si>
    <t>Direct Costs</t>
  </si>
  <si>
    <t>Indirect Costs</t>
  </si>
  <si>
    <t>Total Direct Costs</t>
  </si>
  <si>
    <t>Grand Total</t>
  </si>
  <si>
    <t>Check Total</t>
  </si>
  <si>
    <t>Difference</t>
  </si>
  <si>
    <t>Modular Calculations</t>
  </si>
  <si>
    <t>Indirect Cost Base</t>
  </si>
  <si>
    <t xml:space="preserve">Salary Inflation </t>
  </si>
  <si>
    <t>GRA</t>
  </si>
  <si>
    <t>Personnel</t>
  </si>
  <si>
    <t xml:space="preserve">     Faculty</t>
  </si>
  <si>
    <t xml:space="preserve">          Academic</t>
  </si>
  <si>
    <t xml:space="preserve">          Summer</t>
  </si>
  <si>
    <t xml:space="preserve">     Staff</t>
  </si>
  <si>
    <t xml:space="preserve">     Graduate Students</t>
  </si>
  <si>
    <t xml:space="preserve">     Student Assistants</t>
  </si>
  <si>
    <t xml:space="preserve">           Subtotal Personnel</t>
  </si>
  <si>
    <t xml:space="preserve">     Fringe Benefits for all personnel</t>
  </si>
  <si>
    <t xml:space="preserve">     Subtotal Personnel and Benefits</t>
  </si>
  <si>
    <t>Academic</t>
  </si>
  <si>
    <t xml:space="preserve">          </t>
  </si>
  <si>
    <t>Summer</t>
  </si>
  <si>
    <t>Faculty 1</t>
  </si>
  <si>
    <t>Faculty 2</t>
  </si>
  <si>
    <t>Staff 1</t>
  </si>
  <si>
    <t>Staff 2</t>
  </si>
  <si>
    <t>Staff 3</t>
  </si>
  <si>
    <t>TRS</t>
  </si>
  <si>
    <t>ORP</t>
  </si>
  <si>
    <t>Fringe amount</t>
  </si>
  <si>
    <t>Fringe Plan TRS/ORP</t>
  </si>
  <si>
    <t>Annual Salary</t>
  </si>
  <si>
    <t>Effort person months</t>
  </si>
  <si>
    <t xml:space="preserve">Salary </t>
  </si>
  <si>
    <t xml:space="preserve">Staff  </t>
  </si>
  <si>
    <t>Faculty 2 - Academic</t>
  </si>
  <si>
    <t>Personnel:</t>
  </si>
  <si>
    <t>Staff (including postdocs)</t>
  </si>
  <si>
    <t>Other Direct Costs:</t>
  </si>
  <si>
    <t xml:space="preserve">   Materials and Supplies</t>
  </si>
  <si>
    <t xml:space="preserve">   Publication Costs</t>
  </si>
  <si>
    <t xml:space="preserve">   Consultant Services</t>
  </si>
  <si>
    <t xml:space="preserve">   Alterations/Renovations/Rental Use</t>
  </si>
  <si>
    <t xml:space="preserve">Total Personnel </t>
  </si>
  <si>
    <t>End Date</t>
  </si>
  <si>
    <t>PI Name:</t>
  </si>
  <si>
    <t>Department:</t>
  </si>
  <si>
    <t>Program:</t>
  </si>
  <si>
    <t xml:space="preserve">   Subaward #2</t>
  </si>
  <si>
    <t xml:space="preserve">   Subaward #3</t>
  </si>
  <si>
    <t>Total SUB001</t>
  </si>
  <si>
    <t>Total SUB002</t>
  </si>
  <si>
    <t>Total SUB003</t>
  </si>
  <si>
    <t>Domestic Travel</t>
  </si>
  <si>
    <t>Foreign Travel</t>
  </si>
  <si>
    <t>Participant Support Total</t>
  </si>
  <si>
    <t>Total SUB004</t>
  </si>
  <si>
    <t xml:space="preserve">   Subaward #4</t>
  </si>
  <si>
    <t>Total Modified Direct Costs</t>
  </si>
  <si>
    <t>No. of budget periods:</t>
  </si>
  <si>
    <t>Today's Date:</t>
  </si>
  <si>
    <t xml:space="preserve">   Subaward 1 Total</t>
  </si>
  <si>
    <t xml:space="preserve">   Subaward 2 Total</t>
  </si>
  <si>
    <t xml:space="preserve">   Subaward 3 Total</t>
  </si>
  <si>
    <t xml:space="preserve">   Subaward 4 Total</t>
  </si>
  <si>
    <t>Salary Requested</t>
  </si>
  <si>
    <t>Person Months</t>
  </si>
  <si>
    <t>Base Salary</t>
  </si>
  <si>
    <t>Project:   Start Date</t>
  </si>
  <si>
    <t>F&amp;A Rate**</t>
  </si>
  <si>
    <t>Stipend per individual</t>
  </si>
  <si>
    <t>Travel per individual</t>
  </si>
  <si>
    <t>Subsistence per individual</t>
  </si>
  <si>
    <t>Other per individual</t>
  </si>
  <si>
    <t>Base cost</t>
  </si>
  <si>
    <t>Facilities and Administrative Costs</t>
  </si>
  <si>
    <t>Amount towards MTDC</t>
  </si>
  <si>
    <t xml:space="preserve">   Subaward #1 </t>
  </si>
  <si>
    <t xml:space="preserve">PARTICIPANT SUPPORT </t>
  </si>
  <si>
    <t>OTHER DIRECT COSTS</t>
  </si>
  <si>
    <t>SUBAWARDS (Overwrite "Subaward #" with actual name)</t>
  </si>
  <si>
    <t>Other Direct Costs Total</t>
  </si>
  <si>
    <t>(Enter names in the fields below)</t>
  </si>
  <si>
    <t>Total Direct less Subs' F&amp;A</t>
  </si>
  <si>
    <t>If constant, enter here, will autofill all years.</t>
  </si>
  <si>
    <t>Rates: Fringes and Indirects (F&amp;A)</t>
  </si>
  <si>
    <t>% Cost Share Effort</t>
  </si>
  <si>
    <t>Combined Totals</t>
  </si>
  <si>
    <t>Raise &amp; Inflation Index</t>
  </si>
  <si>
    <t>Sponsor</t>
  </si>
  <si>
    <t>Total Direct Costs and F&amp;A</t>
  </si>
  <si>
    <t>Description</t>
  </si>
  <si>
    <t>Instructions</t>
  </si>
  <si>
    <t>FY25</t>
  </si>
  <si>
    <t>Sponsor Agency:</t>
  </si>
  <si>
    <t>Assigned Research Administrator:</t>
  </si>
  <si>
    <t>Title of Project:</t>
  </si>
  <si>
    <t xml:space="preserve">   Live Animals</t>
  </si>
  <si>
    <t xml:space="preserve">   Animal Care Charges</t>
  </si>
  <si>
    <t>Faculty 1 - Academic</t>
  </si>
  <si>
    <t>Faculty 1 - Summer *</t>
  </si>
  <si>
    <t>Faculty 2 - Summer *</t>
  </si>
  <si>
    <t>Subtotal Salaries</t>
  </si>
  <si>
    <t>Subtotal Wages</t>
  </si>
  <si>
    <t>Subtotal Fringe</t>
  </si>
  <si>
    <t>Total Salaries (51000)</t>
  </si>
  <si>
    <t>Total Wages (52000)</t>
  </si>
  <si>
    <t>Total Fringes (53000)</t>
  </si>
  <si>
    <t>EQUIPMENT Above $5,000 (Capital)</t>
  </si>
  <si>
    <t>Equipment - Capital (58200)</t>
  </si>
  <si>
    <t>PERSONNEL TOTAL</t>
  </si>
  <si>
    <t>Total Travel (54000)</t>
  </si>
  <si>
    <t>Total Domestic Travel</t>
  </si>
  <si>
    <t>Total Foreign Travel</t>
  </si>
  <si>
    <t>Total Participant Support Costs (55000)</t>
  </si>
  <si>
    <t>Tuition</t>
  </si>
  <si>
    <t>Animal Care Charges</t>
  </si>
  <si>
    <t>Total Other Direct Costs</t>
  </si>
  <si>
    <t>Materials and Supplies (56000)</t>
  </si>
  <si>
    <t>Research/Lab Supplies (56310)</t>
  </si>
  <si>
    <t xml:space="preserve">   Research/Lab Supplies</t>
  </si>
  <si>
    <t>Publication Costs (55000)</t>
  </si>
  <si>
    <t>Contractual Services</t>
  </si>
  <si>
    <t xml:space="preserve">   Contractual Services</t>
  </si>
  <si>
    <t>Contractual Services (55000)</t>
  </si>
  <si>
    <t>Consultant Services (55000)</t>
  </si>
  <si>
    <t>Alterations/Renovations/Rental Use (55000)</t>
  </si>
  <si>
    <t>Human Subject Renumeration (55000)</t>
  </si>
  <si>
    <t>Tuition (55130)</t>
  </si>
  <si>
    <t>Live Animals (56385)</t>
  </si>
  <si>
    <t>Animal Care Charges (55775)</t>
  </si>
  <si>
    <t xml:space="preserve">PI Name:  </t>
  </si>
  <si>
    <t>Supplement to Existing Grant:</t>
  </si>
  <si>
    <t>SPONSOR FUNDS</t>
  </si>
  <si>
    <t>COST SHARE FUNDS</t>
  </si>
  <si>
    <t>Project Year</t>
  </si>
  <si>
    <t>Sponsored Class/Budget Line Item</t>
  </si>
  <si>
    <t xml:space="preserve">Award (35) </t>
  </si>
  <si>
    <t>Total Sponsor Funds</t>
  </si>
  <si>
    <t>Cost share (36)</t>
  </si>
  <si>
    <t>UM 
non-cash</t>
  </si>
  <si>
    <t>External Non-cash</t>
  </si>
  <si>
    <t>Total Cost Share Funds</t>
  </si>
  <si>
    <t>Salaries</t>
  </si>
  <si>
    <t xml:space="preserve">Wages </t>
  </si>
  <si>
    <t xml:space="preserve">Fringe Benefits </t>
  </si>
  <si>
    <t>Travel Domestic</t>
  </si>
  <si>
    <t xml:space="preserve">Travel Foreign </t>
  </si>
  <si>
    <t>Scholarships and Waivers</t>
  </si>
  <si>
    <t>Postage</t>
  </si>
  <si>
    <t>Telephone Long Distance</t>
  </si>
  <si>
    <t>Telephone Local Service</t>
  </si>
  <si>
    <t>Utilities</t>
  </si>
  <si>
    <t>Commodities</t>
  </si>
  <si>
    <t>Office Supplies</t>
  </si>
  <si>
    <t>Research/Lab Supplies</t>
  </si>
  <si>
    <t>Live Animals</t>
  </si>
  <si>
    <t>Loan Expenses</t>
  </si>
  <si>
    <t>Other Than Equip (Library Bks)</t>
  </si>
  <si>
    <t>Equipment (less than $5,000)</t>
  </si>
  <si>
    <t>Capital Equip ($5000 or more)</t>
  </si>
  <si>
    <t>Transfers</t>
  </si>
  <si>
    <t>Non-Cash Description</t>
  </si>
  <si>
    <t>The Inn at Ole Miss</t>
  </si>
  <si>
    <t>Facilities &amp; Admin (F&amp;A)</t>
  </si>
  <si>
    <t>Administrative</t>
  </si>
  <si>
    <t>Participant Support</t>
  </si>
  <si>
    <t>Distribution:</t>
  </si>
  <si>
    <t xml:space="preserve">   Stipends, Scholarship, Fellowship</t>
  </si>
  <si>
    <t>Stipends, Scholarships, Fellowships (55130)</t>
  </si>
  <si>
    <t>Stipend per individual (55130)</t>
  </si>
  <si>
    <t>Tuition/Fees/Insurance per individual (55130)</t>
  </si>
  <si>
    <t>Other per individual (55000)</t>
  </si>
  <si>
    <t>Subsistence per individual (55000)</t>
  </si>
  <si>
    <t>Travel per individual (55000)</t>
  </si>
  <si>
    <t>Initial Budget</t>
  </si>
  <si>
    <t>Re-Budget</t>
  </si>
  <si>
    <t>X</t>
  </si>
  <si>
    <t>F&amp;A Base</t>
  </si>
  <si>
    <t>MTDC</t>
  </si>
  <si>
    <t>TDC</t>
  </si>
  <si>
    <t>Faculty 3 - Academic</t>
  </si>
  <si>
    <t>Faculty 3 - Summer *</t>
  </si>
  <si>
    <t>Faculty 4 - 12 month appointment</t>
  </si>
  <si>
    <t>Faculty 5 - 12 month appointment</t>
  </si>
  <si>
    <t>Other Commodities (56000)</t>
  </si>
  <si>
    <t>Other Contractual (55000)</t>
  </si>
  <si>
    <t xml:space="preserve">   Other Commodities</t>
  </si>
  <si>
    <t>Project Total</t>
  </si>
  <si>
    <t>% Sponsored
Effort</t>
  </si>
  <si>
    <t>Fringe Rates</t>
  </si>
  <si>
    <t>Faculty &amp; Staff</t>
  </si>
  <si>
    <t>Graduate Students</t>
  </si>
  <si>
    <t>Part Time,Temporary</t>
  </si>
  <si>
    <t>TOTALS</t>
  </si>
  <si>
    <t>Combined</t>
  </si>
  <si>
    <t>Cost Share</t>
  </si>
  <si>
    <t>TRAVEL</t>
  </si>
  <si>
    <t>Travel:</t>
  </si>
  <si>
    <t>Travel Total</t>
  </si>
  <si>
    <t># of participants in Year 1:</t>
  </si>
  <si>
    <t># of participants in Year 2:</t>
  </si>
  <si>
    <t># of participants in Year 3:</t>
  </si>
  <si>
    <t># of participants in Year 4:</t>
  </si>
  <si>
    <t># of participants in Year 5:</t>
  </si>
  <si>
    <t>TOTAL PROJECT COSTS</t>
  </si>
  <si>
    <t>FULL PROJECT</t>
  </si>
  <si>
    <t>Total Direct less Consortium F&amp;A</t>
  </si>
  <si>
    <t>2. To enhance readability, at your option, delete or hide any rows or columns (expense types or years) that are not needed.</t>
  </si>
  <si>
    <t>3. Enter data only into yellow highlighted fields.  All others will auto-calculate.</t>
  </si>
  <si>
    <t>4. Please note that line 13, "Salary Raise &amp; Inflation Index," only applies to Salaries and Tuition.</t>
  </si>
  <si>
    <t>Sponsor Awarding Agency:</t>
  </si>
  <si>
    <t>Pass-Through Entity:</t>
  </si>
  <si>
    <t>**On campus research rates.  Adjust rate (above) if necessary. See Instructions Sheet for list of current rates</t>
  </si>
  <si>
    <t>Hourly Staff</t>
  </si>
  <si>
    <t>Subtotal Salaries &amp; Fringe Benefits:</t>
  </si>
  <si>
    <t>Salary Personnel:</t>
  </si>
  <si>
    <t>Wage Personnel:</t>
  </si>
  <si>
    <t xml:space="preserve">Temporary Staff/Part time Faculty  </t>
  </si>
  <si>
    <t>Graduate Student (Hourly)</t>
  </si>
  <si>
    <t>Undergraduate Student Assistants</t>
  </si>
  <si>
    <t>Subtotal Wages &amp; Fringe Benefits:</t>
  </si>
  <si>
    <t xml:space="preserve">   Expendable Equipment (below $5000)</t>
  </si>
  <si>
    <t>Salary Raise &amp; Inflation Index:  Year 1 will be constant but each year after can change</t>
  </si>
  <si>
    <t>Expendable Equipment (58300)</t>
  </si>
  <si>
    <t>5. For personnel calculations to be correct, Insitutional Base Salary must be used for all current and new-hire employees listed on the project.</t>
  </si>
  <si>
    <t>6. To add lines for Personnel, copy Academic and Summer lines for 9-month Faculty and "insert".</t>
  </si>
  <si>
    <t>ON-CAMPUS:</t>
  </si>
  <si>
    <t>Research</t>
  </si>
  <si>
    <t>46.0% MTDC</t>
  </si>
  <si>
    <t>Instruction</t>
  </si>
  <si>
    <t>OFF-CAMPUS:</t>
  </si>
  <si>
    <t>26.0% MTDC</t>
  </si>
  <si>
    <t>http://research.olemiss.edu/proposal-development/current-rates</t>
  </si>
  <si>
    <t xml:space="preserve">This workbook contains focused spreadsheets: for projects of up to five years length and, in each iteration, with either constant or varying effort. </t>
  </si>
  <si>
    <t>Form Updated:</t>
  </si>
  <si>
    <t>*MTDC - Modified Total Direct Costs</t>
  </si>
  <si>
    <t xml:space="preserve">   Other Contractual (e.g. software)</t>
  </si>
  <si>
    <t>Notes:</t>
  </si>
  <si>
    <t>1. Determine if the project will require cost-share. If not, please use "Standard Sponsor Budget".</t>
  </si>
  <si>
    <t>8. Please note that the "Standard SAP Budgets w CS" tab is for internal use only. No changes should be made to this tab. It is autopopulated based on the data entered into the "Standard Budget w Cost Share" tab.</t>
  </si>
  <si>
    <t xml:space="preserve">INSTRUCTIONS: Enter project budget information only into fields highlighted in yellow.  Spreadsheet will autocalculate.  Summer salary will autocalculate: Enter only the actual institutional base salary.  If you need to add more personnel (or lines in any category), copy the appropriate unfilled row and then "insert" it as a row.  </t>
  </si>
  <si>
    <t>EQUIPMENT (List equipment)</t>
  </si>
  <si>
    <t>Capital Equipment Item #1</t>
  </si>
  <si>
    <t>Capital Equipment Item #2</t>
  </si>
  <si>
    <t>Capital Equipment Item #3</t>
  </si>
  <si>
    <t>Capital Equipment</t>
  </si>
  <si>
    <t xml:space="preserve">   Tuition (Tuition for XX students)</t>
  </si>
  <si>
    <t>Graduate Research Assistant (9-month)</t>
  </si>
  <si>
    <t>Graduate Research Assistant (12-month)</t>
  </si>
  <si>
    <t>Wage Personnel (based on 12 months):</t>
  </si>
  <si>
    <t>Hourly Students</t>
  </si>
  <si>
    <t>Direct costs of Subrecipient</t>
  </si>
  <si>
    <t>F&amp;A Costs of Subrecipient</t>
  </si>
  <si>
    <t>Subaward</t>
  </si>
  <si>
    <t>Subawards</t>
  </si>
  <si>
    <t>Subaward Payments</t>
  </si>
  <si>
    <t>Current per semester for full-time graduate assistants:</t>
  </si>
  <si>
    <t>For additional details, see the following:</t>
  </si>
  <si>
    <t>7. For multi-year projects where Personnel effort levels change year-to-year, or Personnel  are added after Year 1, the salary requested for changed or new years of activity will need to be hard keyed.</t>
  </si>
  <si>
    <t>Other Sponsored Activity</t>
  </si>
  <si>
    <t>Registration/Fees/Insurance per individual</t>
  </si>
  <si>
    <t xml:space="preserve">   Human Subject Remuneration</t>
  </si>
  <si>
    <t>FY26</t>
  </si>
  <si>
    <t>FY27</t>
  </si>
  <si>
    <t>Facilities and Administrative (F&amp;A) Cost Rates - effective through June 30, 2025 or until amended:</t>
  </si>
  <si>
    <t>7/1/2020--6/30/2024</t>
  </si>
  <si>
    <t>46.5% MTDC</t>
  </si>
  <si>
    <t>7/1/2024--6/30/2025</t>
  </si>
  <si>
    <t>7/1/2020--6/30/2025</t>
  </si>
  <si>
    <t>32.0% MTDC</t>
  </si>
  <si>
    <t>52.0% MTDC</t>
  </si>
  <si>
    <t>FY28</t>
  </si>
  <si>
    <t>FY29</t>
  </si>
  <si>
    <r>
      <t xml:space="preserve">USE THIS SPREADSHEET FOR PROJECTS STARTING IN </t>
    </r>
    <r>
      <rPr>
        <sz val="16"/>
        <color rgb="FF00B050"/>
        <rFont val="Arial"/>
        <family val="2"/>
      </rPr>
      <t>FY 25 (AFTER 7/1/24)</t>
    </r>
  </si>
  <si>
    <t>*$4,806/semester-Increase with inflation rate (line 13).</t>
  </si>
  <si>
    <t>Graduate Assistant Tuition Remission - Academic Year 2024-2025: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</si>
</sst>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</numFmts>
  <fonts count="59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 MT"/>
    </font>
    <font>
      <sz val="8"/>
      <name val="Arial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Arial"/>
      <family val="2"/>
    </font>
    <font>
      <sz val="10"/>
      <color theme="3" tint="-0.249977111117893"/>
      <name val="Arial"/>
      <family val="2"/>
    </font>
    <font>
      <sz val="10"/>
      <color theme="5" tint="-0.249977111117893"/>
      <name val="Arial"/>
      <family val="2"/>
    </font>
    <font>
      <sz val="10"/>
      <color theme="2" tint="-0.499984740745262"/>
      <name val="Arial"/>
      <family val="2"/>
    </font>
    <font>
      <b/>
      <sz val="10"/>
      <color theme="2" tint="-0.499984740745262"/>
      <name val="Arial"/>
      <family val="2"/>
    </font>
    <font>
      <b/>
      <sz val="10"/>
      <color theme="5" tint="-0.249977111117893"/>
      <name val="Arial"/>
      <family val="2"/>
    </font>
    <font>
      <b/>
      <u/>
      <sz val="12"/>
      <color theme="5" tint="-0.249977111117893"/>
      <name val="Arial"/>
      <family val="2"/>
    </font>
    <font>
      <b/>
      <sz val="10"/>
      <color theme="3" tint="-0.249977111117893"/>
      <name val="Arial"/>
      <family val="2"/>
    </font>
    <font>
      <b/>
      <sz val="10"/>
      <color rgb="FFFF0000"/>
      <name val="Arial"/>
      <family val="2"/>
    </font>
    <font>
      <sz val="10"/>
      <color rgb="FFFFFF00"/>
      <name val="Arial"/>
      <family val="2"/>
    </font>
    <font>
      <b/>
      <sz val="11"/>
      <color rgb="FFFF0000"/>
      <name val="Arial"/>
      <family val="2"/>
    </font>
    <font>
      <b/>
      <sz val="11"/>
      <color rgb="FFC00000"/>
      <name val="Arial"/>
      <family val="2"/>
    </font>
    <font>
      <sz val="10"/>
      <color theme="1"/>
      <name val="Arial"/>
      <family val="2"/>
    </font>
    <font>
      <b/>
      <sz val="13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rgb="FFFF0000"/>
      <name val="Arial"/>
      <family val="2"/>
    </font>
    <font>
      <b/>
      <u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C00000"/>
      <name val="Arial"/>
      <family val="2"/>
    </font>
    <font>
      <b/>
      <i/>
      <sz val="10"/>
      <color theme="1"/>
      <name val="Arial"/>
      <family val="2"/>
    </font>
    <font>
      <b/>
      <i/>
      <sz val="9"/>
      <color theme="1"/>
      <name val="Arial"/>
      <family val="2"/>
    </font>
    <font>
      <i/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i/>
      <sz val="9"/>
      <color theme="1"/>
      <name val="Arial"/>
      <family val="2"/>
    </font>
    <font>
      <i/>
      <u/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i/>
      <sz val="8"/>
      <color theme="1"/>
      <name val="Arial Narrow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i/>
      <sz val="10"/>
      <name val="Arial"/>
      <family val="2"/>
    </font>
    <font>
      <b/>
      <sz val="9"/>
      <color rgb="FFC00000"/>
      <name val="Arial"/>
      <family val="2"/>
    </font>
    <font>
      <sz val="16"/>
      <color rgb="FFFF0000"/>
      <name val="Arial"/>
      <family val="2"/>
    </font>
    <font>
      <sz val="16"/>
      <color rgb="FF00B05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8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3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10" fillId="0" borderId="0" applyFont="0" applyFill="0" applyBorder="0" applyAlignment="0" applyProtection="0"/>
    <xf numFmtId="14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</cellStyleXfs>
  <cellXfs count="59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5" xfId="0" applyFont="1" applyBorder="1"/>
    <xf numFmtId="41" fontId="0" fillId="0" borderId="0" xfId="0" applyNumberFormat="1"/>
    <xf numFmtId="0" fontId="2" fillId="0" borderId="0" xfId="0" applyFont="1"/>
    <xf numFmtId="0" fontId="4" fillId="0" borderId="0" xfId="0" applyFont="1"/>
    <xf numFmtId="41" fontId="0" fillId="0" borderId="0" xfId="0" applyNumberFormat="1" applyBorder="1"/>
    <xf numFmtId="41" fontId="0" fillId="0" borderId="7" xfId="0" applyNumberFormat="1" applyBorder="1"/>
    <xf numFmtId="41" fontId="0" fillId="0" borderId="2" xfId="0" applyNumberFormat="1" applyBorder="1"/>
    <xf numFmtId="41" fontId="0" fillId="0" borderId="8" xfId="0" applyNumberFormat="1" applyBorder="1"/>
    <xf numFmtId="0" fontId="2" fillId="0" borderId="0" xfId="0" applyFont="1" applyBorder="1"/>
    <xf numFmtId="0" fontId="4" fillId="0" borderId="5" xfId="0" applyFont="1" applyBorder="1"/>
    <xf numFmtId="0" fontId="4" fillId="0" borderId="0" xfId="0" applyFont="1" applyBorder="1"/>
    <xf numFmtId="41" fontId="2" fillId="0" borderId="7" xfId="0" applyNumberFormat="1" applyFont="1" applyBorder="1"/>
    <xf numFmtId="41" fontId="0" fillId="0" borderId="9" xfId="0" applyNumberFormat="1" applyBorder="1"/>
    <xf numFmtId="41" fontId="0" fillId="0" borderId="0" xfId="0" applyNumberForma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43" fontId="0" fillId="0" borderId="3" xfId="0" applyNumberFormat="1" applyBorder="1"/>
    <xf numFmtId="43" fontId="0" fillId="0" borderId="0" xfId="0" applyNumberFormat="1" applyBorder="1"/>
    <xf numFmtId="43" fontId="0" fillId="0" borderId="1" xfId="0" applyNumberFormat="1" applyBorder="1"/>
    <xf numFmtId="43" fontId="4" fillId="0" borderId="0" xfId="0" applyNumberFormat="1" applyFont="1" applyBorder="1"/>
    <xf numFmtId="43" fontId="2" fillId="0" borderId="0" xfId="0" applyNumberFormat="1" applyFont="1" applyBorder="1"/>
    <xf numFmtId="43" fontId="0" fillId="0" borderId="2" xfId="0" applyNumberFormat="1" applyBorder="1"/>
    <xf numFmtId="0" fontId="3" fillId="0" borderId="2" xfId="0" applyFont="1" applyBorder="1" applyAlignment="1">
      <alignment horizontal="left"/>
    </xf>
    <xf numFmtId="41" fontId="0" fillId="0" borderId="10" xfId="0" applyNumberFormat="1" applyBorder="1"/>
    <xf numFmtId="0" fontId="0" fillId="0" borderId="0" xfId="0" applyFill="1"/>
    <xf numFmtId="0" fontId="0" fillId="0" borderId="0" xfId="0" applyProtection="1">
      <protection locked="0"/>
    </xf>
    <xf numFmtId="0" fontId="0" fillId="0" borderId="0" xfId="0" applyAlignment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/>
    <xf numFmtId="0" fontId="0" fillId="0" borderId="0" xfId="0" applyProtection="1"/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 applyProtection="1">
      <protection locked="0"/>
    </xf>
    <xf numFmtId="0" fontId="1" fillId="0" borderId="0" xfId="0" applyFont="1" applyFill="1" applyAlignment="1" applyProtection="1">
      <alignment horizontal="left"/>
      <protection locked="0"/>
    </xf>
    <xf numFmtId="43" fontId="1" fillId="0" borderId="0" xfId="0" applyNumberFormat="1" applyFont="1" applyFill="1" applyProtection="1">
      <protection locked="0"/>
    </xf>
    <xf numFmtId="41" fontId="1" fillId="0" borderId="0" xfId="0" applyNumberFormat="1" applyFont="1" applyFill="1" applyProtection="1">
      <protection locked="0"/>
    </xf>
    <xf numFmtId="0" fontId="1" fillId="0" borderId="0" xfId="0" applyFont="1" applyFill="1" applyProtection="1">
      <protection locked="0"/>
    </xf>
    <xf numFmtId="0" fontId="1" fillId="5" borderId="0" xfId="0" applyFont="1" applyFill="1" applyProtection="1">
      <protection locked="0"/>
    </xf>
    <xf numFmtId="165" fontId="3" fillId="0" borderId="0" xfId="1" applyNumberFormat="1" applyFont="1" applyFill="1" applyBorder="1" applyProtection="1">
      <protection locked="0"/>
    </xf>
    <xf numFmtId="0" fontId="14" fillId="6" borderId="0" xfId="7" applyFont="1" applyFill="1" applyAlignment="1" applyProtection="1">
      <alignment vertical="center"/>
      <protection locked="0"/>
    </xf>
    <xf numFmtId="0" fontId="15" fillId="0" borderId="0" xfId="7" applyFont="1" applyFill="1" applyProtection="1">
      <protection locked="0"/>
    </xf>
    <xf numFmtId="49" fontId="15" fillId="0" borderId="0" xfId="7" applyNumberFormat="1" applyFont="1" applyFill="1" applyProtection="1">
      <protection locked="0"/>
    </xf>
    <xf numFmtId="0" fontId="14" fillId="7" borderId="2" xfId="0" applyFont="1" applyFill="1" applyBorder="1" applyAlignment="1" applyProtection="1">
      <alignment vertical="center"/>
      <protection locked="0"/>
    </xf>
    <xf numFmtId="0" fontId="14" fillId="6" borderId="0" xfId="7" applyFont="1" applyFill="1" applyProtection="1">
      <protection locked="0"/>
    </xf>
    <xf numFmtId="0" fontId="14" fillId="7" borderId="2" xfId="0" applyFont="1" applyFill="1" applyBorder="1" applyProtection="1">
      <protection locked="0"/>
    </xf>
    <xf numFmtId="0" fontId="14" fillId="6" borderId="0" xfId="0" applyFont="1" applyFill="1" applyProtection="1">
      <protection locked="0"/>
    </xf>
    <xf numFmtId="0" fontId="14" fillId="6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/>
      <protection locked="0"/>
    </xf>
    <xf numFmtId="43" fontId="3" fillId="0" borderId="0" xfId="0" applyNumberFormat="1" applyFont="1" applyFill="1" applyProtection="1">
      <protection locked="0"/>
    </xf>
    <xf numFmtId="41" fontId="3" fillId="0" borderId="0" xfId="0" applyNumberFormat="1" applyFont="1" applyFill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165" fontId="0" fillId="0" borderId="0" xfId="1" applyNumberFormat="1" applyFont="1" applyProtection="1">
      <protection locked="0"/>
    </xf>
    <xf numFmtId="165" fontId="0" fillId="0" borderId="0" xfId="1" applyNumberFormat="1" applyFont="1" applyFill="1" applyBorder="1" applyProtection="1">
      <protection locked="0"/>
    </xf>
    <xf numFmtId="165" fontId="0" fillId="0" borderId="0" xfId="1" applyNumberFormat="1" applyFont="1" applyFill="1" applyProtection="1">
      <protection locked="0"/>
    </xf>
    <xf numFmtId="165" fontId="0" fillId="0" borderId="2" xfId="1" applyNumberFormat="1" applyFont="1" applyFill="1" applyBorder="1" applyProtection="1">
      <protection locked="0"/>
    </xf>
    <xf numFmtId="49" fontId="3" fillId="0" borderId="0" xfId="1" applyNumberFormat="1" applyFont="1" applyFill="1" applyBorder="1" applyProtection="1">
      <protection locked="0"/>
    </xf>
    <xf numFmtId="0" fontId="3" fillId="0" borderId="0" xfId="7" applyFont="1" applyFill="1" applyAlignment="1" applyProtection="1">
      <alignment horizontal="left"/>
      <protection locked="0"/>
    </xf>
    <xf numFmtId="41" fontId="1" fillId="0" borderId="0" xfId="0" applyNumberFormat="1" applyFont="1" applyFill="1" applyAlignment="1" applyProtection="1">
      <alignment horizontal="left"/>
      <protection locked="0"/>
    </xf>
    <xf numFmtId="0" fontId="22" fillId="0" borderId="0" xfId="0" applyFont="1" applyFill="1" applyProtection="1">
      <protection locked="0"/>
    </xf>
    <xf numFmtId="49" fontId="23" fillId="0" borderId="0" xfId="1" applyNumberFormat="1" applyFont="1" applyFill="1" applyBorder="1" applyProtection="1">
      <protection locked="0"/>
    </xf>
    <xf numFmtId="41" fontId="23" fillId="0" borderId="0" xfId="7" applyNumberFormat="1" applyFont="1" applyFill="1" applyAlignment="1" applyProtection="1">
      <alignment horizontal="left"/>
      <protection locked="0"/>
    </xf>
    <xf numFmtId="41" fontId="22" fillId="0" borderId="0" xfId="0" applyNumberFormat="1" applyFont="1" applyFill="1" applyAlignment="1" applyProtection="1">
      <alignment horizontal="left"/>
      <protection locked="0"/>
    </xf>
    <xf numFmtId="43" fontId="22" fillId="0" borderId="0" xfId="0" applyNumberFormat="1" applyFont="1" applyFill="1" applyProtection="1">
      <protection locked="0"/>
    </xf>
    <xf numFmtId="41" fontId="22" fillId="0" borderId="0" xfId="0" applyNumberFormat="1" applyFont="1" applyFill="1" applyProtection="1">
      <protection locked="0"/>
    </xf>
    <xf numFmtId="0" fontId="22" fillId="0" borderId="0" xfId="0" applyFont="1" applyFill="1" applyAlignment="1" applyProtection="1">
      <alignment horizontal="left"/>
      <protection locked="0"/>
    </xf>
    <xf numFmtId="0" fontId="23" fillId="0" borderId="0" xfId="0" applyFont="1" applyFill="1" applyProtection="1">
      <protection locked="0"/>
    </xf>
    <xf numFmtId="49" fontId="22" fillId="0" borderId="0" xfId="3" applyNumberFormat="1" applyFont="1" applyFill="1" applyBorder="1" applyProtection="1">
      <protection locked="0"/>
    </xf>
    <xf numFmtId="0" fontId="23" fillId="0" borderId="0" xfId="7" applyFont="1" applyFill="1" applyAlignment="1" applyProtection="1">
      <alignment horizontal="left"/>
      <protection locked="0"/>
    </xf>
    <xf numFmtId="0" fontId="23" fillId="0" borderId="0" xfId="0" applyFont="1" applyFill="1" applyAlignment="1" applyProtection="1">
      <alignment horizontal="left"/>
      <protection locked="0"/>
    </xf>
    <xf numFmtId="43" fontId="23" fillId="0" borderId="0" xfId="0" applyNumberFormat="1" applyFont="1" applyFill="1" applyProtection="1">
      <protection locked="0"/>
    </xf>
    <xf numFmtId="41" fontId="23" fillId="0" borderId="0" xfId="0" applyNumberFormat="1" applyFont="1" applyFill="1" applyProtection="1">
      <protection locked="0"/>
    </xf>
    <xf numFmtId="0" fontId="21" fillId="0" borderId="0" xfId="0" applyFont="1" applyFill="1" applyProtection="1">
      <protection locked="0"/>
    </xf>
    <xf numFmtId="49" fontId="21" fillId="0" borderId="0" xfId="3" applyNumberFormat="1" applyFont="1" applyFill="1" applyBorder="1" applyProtection="1">
      <protection locked="0"/>
    </xf>
    <xf numFmtId="0" fontId="24" fillId="0" borderId="0" xfId="7" applyFont="1" applyFill="1" applyAlignment="1" applyProtection="1">
      <alignment horizontal="left"/>
      <protection locked="0"/>
    </xf>
    <xf numFmtId="0" fontId="21" fillId="0" borderId="0" xfId="0" applyFont="1" applyFill="1" applyAlignment="1" applyProtection="1">
      <alignment horizontal="left"/>
      <protection locked="0"/>
    </xf>
    <xf numFmtId="43" fontId="21" fillId="0" borderId="0" xfId="0" applyNumberFormat="1" applyFont="1" applyFill="1" applyProtection="1">
      <protection locked="0"/>
    </xf>
    <xf numFmtId="41" fontId="21" fillId="0" borderId="0" xfId="0" applyNumberFormat="1" applyFont="1" applyFill="1" applyProtection="1">
      <protection locked="0"/>
    </xf>
    <xf numFmtId="41" fontId="24" fillId="0" borderId="0" xfId="7" applyNumberFormat="1" applyFont="1" applyFill="1" applyProtection="1">
      <protection locked="0"/>
    </xf>
    <xf numFmtId="49" fontId="24" fillId="0" borderId="0" xfId="3" applyNumberFormat="1" applyFont="1" applyFill="1" applyBorder="1" applyProtection="1">
      <protection locked="0"/>
    </xf>
    <xf numFmtId="0" fontId="25" fillId="0" borderId="0" xfId="7" applyFont="1" applyFill="1" applyProtection="1">
      <protection locked="0"/>
    </xf>
    <xf numFmtId="0" fontId="20" fillId="0" borderId="0" xfId="0" applyFont="1" applyFill="1" applyProtection="1">
      <protection locked="0"/>
    </xf>
    <xf numFmtId="0" fontId="20" fillId="0" borderId="0" xfId="7" applyFont="1" applyFill="1" applyProtection="1">
      <protection locked="0"/>
    </xf>
    <xf numFmtId="43" fontId="20" fillId="0" borderId="0" xfId="0" applyNumberFormat="1" applyFont="1" applyFill="1" applyProtection="1">
      <protection locked="0"/>
    </xf>
    <xf numFmtId="41" fontId="20" fillId="0" borderId="0" xfId="0" applyNumberFormat="1" applyFont="1" applyFill="1" applyProtection="1">
      <protection locked="0"/>
    </xf>
    <xf numFmtId="0" fontId="20" fillId="0" borderId="0" xfId="0" applyFont="1" applyFill="1" applyAlignment="1" applyProtection="1">
      <alignment horizontal="left"/>
      <protection locked="0"/>
    </xf>
    <xf numFmtId="0" fontId="26" fillId="0" borderId="0" xfId="0" applyFont="1" applyFill="1" applyProtection="1">
      <protection locked="0"/>
    </xf>
    <xf numFmtId="49" fontId="20" fillId="0" borderId="0" xfId="7" applyNumberFormat="1" applyFont="1" applyFill="1" applyProtection="1">
      <protection locked="0"/>
    </xf>
    <xf numFmtId="0" fontId="26" fillId="0" borderId="0" xfId="0" applyFont="1" applyFill="1" applyAlignment="1" applyProtection="1">
      <alignment horizontal="left"/>
      <protection locked="0"/>
    </xf>
    <xf numFmtId="43" fontId="26" fillId="0" borderId="0" xfId="0" applyNumberFormat="1" applyFont="1" applyFill="1" applyProtection="1">
      <protection locked="0"/>
    </xf>
    <xf numFmtId="41" fontId="26" fillId="0" borderId="0" xfId="0" applyNumberFormat="1" applyFont="1" applyFill="1" applyProtection="1">
      <protection locked="0"/>
    </xf>
    <xf numFmtId="165" fontId="0" fillId="0" borderId="0" xfId="1" applyNumberFormat="1" applyFont="1" applyAlignment="1" applyProtection="1">
      <protection locked="0"/>
    </xf>
    <xf numFmtId="0" fontId="3" fillId="0" borderId="4" xfId="0" applyFont="1" applyFill="1" applyBorder="1" applyProtection="1">
      <protection locked="0"/>
    </xf>
    <xf numFmtId="0" fontId="0" fillId="0" borderId="3" xfId="0" applyFont="1" applyFill="1" applyBorder="1" applyProtection="1">
      <protection locked="0"/>
    </xf>
    <xf numFmtId="165" fontId="0" fillId="0" borderId="3" xfId="1" applyNumberFormat="1" applyFont="1" applyFill="1" applyBorder="1" applyProtection="1">
      <protection locked="0"/>
    </xf>
    <xf numFmtId="165" fontId="0" fillId="3" borderId="3" xfId="1" applyNumberFormat="1" applyFont="1" applyFill="1" applyBorder="1" applyProtection="1">
      <protection locked="0"/>
    </xf>
    <xf numFmtId="165" fontId="0" fillId="3" borderId="9" xfId="1" applyNumberFormat="1" applyFont="1" applyFill="1" applyBorder="1" applyProtection="1">
      <protection locked="0"/>
    </xf>
    <xf numFmtId="0" fontId="0" fillId="0" borderId="5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165" fontId="0" fillId="3" borderId="0" xfId="1" applyNumberFormat="1" applyFont="1" applyFill="1" applyBorder="1" applyProtection="1">
      <protection locked="0"/>
    </xf>
    <xf numFmtId="165" fontId="5" fillId="4" borderId="0" xfId="1" applyNumberFormat="1" applyFont="1" applyFill="1" applyBorder="1" applyProtection="1">
      <protection locked="0"/>
    </xf>
    <xf numFmtId="165" fontId="5" fillId="3" borderId="7" xfId="1" applyNumberFormat="1" applyFont="1" applyFill="1" applyBorder="1" applyProtection="1">
      <protection locked="0"/>
    </xf>
    <xf numFmtId="0" fontId="0" fillId="0" borderId="5" xfId="0" applyFill="1" applyBorder="1" applyProtection="1">
      <protection locked="0"/>
    </xf>
    <xf numFmtId="165" fontId="5" fillId="3" borderId="0" xfId="1" applyNumberFormat="1" applyFont="1" applyFill="1" applyBorder="1" applyProtection="1">
      <protection locked="0"/>
    </xf>
    <xf numFmtId="165" fontId="12" fillId="0" borderId="0" xfId="1" applyNumberFormat="1" applyFont="1" applyFill="1" applyBorder="1" applyAlignment="1" applyProtection="1">
      <protection locked="0"/>
    </xf>
    <xf numFmtId="165" fontId="6" fillId="3" borderId="0" xfId="1" applyNumberFormat="1" applyFont="1" applyFill="1" applyBorder="1" applyAlignment="1" applyProtection="1">
      <protection locked="0"/>
    </xf>
    <xf numFmtId="165" fontId="0" fillId="3" borderId="7" xfId="1" applyNumberFormat="1" applyFont="1" applyFill="1" applyBorder="1" applyProtection="1">
      <protection locked="0"/>
    </xf>
    <xf numFmtId="165" fontId="3" fillId="3" borderId="0" xfId="1" applyNumberFormat="1" applyFont="1" applyFill="1" applyBorder="1" applyProtection="1">
      <protection locked="0"/>
    </xf>
    <xf numFmtId="165" fontId="3" fillId="3" borderId="7" xfId="1" applyNumberFormat="1" applyFont="1" applyFill="1" applyBorder="1" applyAlignment="1" applyProtection="1">
      <protection locked="0"/>
    </xf>
    <xf numFmtId="0" fontId="0" fillId="0" borderId="6" xfId="0" applyFont="1" applyFill="1" applyBorder="1" applyProtection="1">
      <protection locked="0"/>
    </xf>
    <xf numFmtId="0" fontId="0" fillId="0" borderId="2" xfId="0" applyFont="1" applyFill="1" applyBorder="1" applyProtection="1">
      <protection locked="0"/>
    </xf>
    <xf numFmtId="165" fontId="0" fillId="3" borderId="2" xfId="1" applyNumberFormat="1" applyFont="1" applyFill="1" applyBorder="1" applyProtection="1">
      <protection locked="0"/>
    </xf>
    <xf numFmtId="165" fontId="3" fillId="3" borderId="2" xfId="1" applyNumberFormat="1" applyFont="1" applyFill="1" applyBorder="1" applyProtection="1">
      <protection locked="0"/>
    </xf>
    <xf numFmtId="165" fontId="3" fillId="3" borderId="8" xfId="1" applyNumberFormat="1" applyFont="1" applyFill="1" applyBorder="1" applyAlignment="1" applyProtection="1">
      <protection locked="0"/>
    </xf>
    <xf numFmtId="0" fontId="0" fillId="0" borderId="6" xfId="0" applyFill="1" applyBorder="1" applyProtection="1">
      <protection locked="0"/>
    </xf>
    <xf numFmtId="0" fontId="14" fillId="7" borderId="11" xfId="0" applyFont="1" applyFill="1" applyBorder="1" applyAlignment="1" applyProtection="1">
      <alignment horizontal="left" vertical="center"/>
      <protection locked="0"/>
    </xf>
    <xf numFmtId="0" fontId="0" fillId="6" borderId="0" xfId="0" applyFill="1" applyProtection="1">
      <protection locked="0"/>
    </xf>
    <xf numFmtId="0" fontId="3" fillId="6" borderId="0" xfId="0" applyFont="1" applyFill="1" applyProtection="1">
      <protection locked="0"/>
    </xf>
    <xf numFmtId="14" fontId="0" fillId="6" borderId="0" xfId="0" applyNumberFormat="1" applyFont="1" applyFill="1" applyProtection="1">
      <protection locked="0"/>
    </xf>
    <xf numFmtId="0" fontId="1" fillId="7" borderId="1" xfId="0" applyFont="1" applyFill="1" applyBorder="1" applyProtection="1">
      <protection locked="0"/>
    </xf>
    <xf numFmtId="0" fontId="15" fillId="7" borderId="1" xfId="7" applyFont="1" applyFill="1" applyBorder="1" applyProtection="1">
      <protection locked="0"/>
    </xf>
    <xf numFmtId="0" fontId="15" fillId="7" borderId="1" xfId="0" applyFont="1" applyFill="1" applyBorder="1" applyProtection="1">
      <protection locked="0"/>
    </xf>
    <xf numFmtId="0" fontId="14" fillId="7" borderId="1" xfId="0" applyFont="1" applyFill="1" applyBorder="1" applyAlignment="1" applyProtection="1">
      <alignment vertical="center"/>
      <protection locked="0"/>
    </xf>
    <xf numFmtId="0" fontId="14" fillId="6" borderId="0" xfId="0" applyFont="1" applyFill="1" applyAlignment="1" applyProtection="1">
      <alignment horizontal="left"/>
      <protection locked="0"/>
    </xf>
    <xf numFmtId="0" fontId="27" fillId="6" borderId="0" xfId="0" applyFont="1" applyFill="1" applyAlignment="1" applyProtection="1">
      <protection locked="0"/>
    </xf>
    <xf numFmtId="0" fontId="15" fillId="6" borderId="0" xfId="7" applyFont="1" applyFill="1" applyProtection="1">
      <protection locked="0"/>
    </xf>
    <xf numFmtId="0" fontId="16" fillId="6" borderId="0" xfId="7" applyFont="1" applyFill="1" applyProtection="1">
      <protection locked="0"/>
    </xf>
    <xf numFmtId="0" fontId="11" fillId="6" borderId="0" xfId="0" applyFont="1" applyFill="1" applyProtection="1">
      <protection locked="0"/>
    </xf>
    <xf numFmtId="0" fontId="3" fillId="7" borderId="0" xfId="0" applyFont="1" applyFill="1" applyAlignment="1" applyProtection="1">
      <alignment horizontal="left"/>
      <protection locked="0"/>
    </xf>
    <xf numFmtId="0" fontId="14" fillId="7" borderId="1" xfId="0" applyFont="1" applyFill="1" applyBorder="1" applyProtection="1">
      <protection locked="0"/>
    </xf>
    <xf numFmtId="0" fontId="26" fillId="0" borderId="0" xfId="7" applyFont="1" applyFill="1" applyProtection="1">
      <protection locked="0"/>
    </xf>
    <xf numFmtId="41" fontId="26" fillId="0" borderId="0" xfId="0" applyNumberFormat="1" applyFont="1" applyFill="1" applyAlignment="1" applyProtection="1">
      <alignment horizontal="left"/>
      <protection locked="0"/>
    </xf>
    <xf numFmtId="0" fontId="0" fillId="6" borderId="0" xfId="0" applyFill="1" applyBorder="1" applyProtection="1">
      <protection locked="0"/>
    </xf>
    <xf numFmtId="0" fontId="0" fillId="6" borderId="0" xfId="0" applyFont="1" applyFill="1" applyBorder="1" applyProtection="1">
      <protection locked="0"/>
    </xf>
    <xf numFmtId="0" fontId="3" fillId="6" borderId="0" xfId="0" applyFont="1" applyFill="1" applyAlignment="1" applyProtection="1">
      <alignment horizontal="right"/>
      <protection locked="0"/>
    </xf>
    <xf numFmtId="165" fontId="28" fillId="0" borderId="0" xfId="1" applyNumberFormat="1" applyFont="1" applyFill="1" applyBorder="1" applyAlignment="1" applyProtection="1">
      <protection locked="0"/>
    </xf>
    <xf numFmtId="0" fontId="0" fillId="12" borderId="0" xfId="0" applyFill="1"/>
    <xf numFmtId="0" fontId="0" fillId="12" borderId="0" xfId="0" applyFill="1" applyAlignment="1">
      <alignment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33" fillId="0" borderId="2" xfId="0" applyFont="1" applyBorder="1" applyAlignment="1">
      <alignment horizontal="center" wrapText="1"/>
    </xf>
    <xf numFmtId="0" fontId="33" fillId="0" borderId="2" xfId="0" applyFont="1" applyFill="1" applyBorder="1" applyAlignment="1">
      <alignment horizontal="center" wrapText="1"/>
    </xf>
    <xf numFmtId="0" fontId="33" fillId="0" borderId="0" xfId="0" applyFont="1" applyFill="1" applyBorder="1" applyAlignment="1">
      <alignment wrapText="1"/>
    </xf>
    <xf numFmtId="43" fontId="0" fillId="0" borderId="0" xfId="1" applyFont="1"/>
    <xf numFmtId="43" fontId="0" fillId="0" borderId="0" xfId="1" applyFont="1" applyAlignment="1">
      <alignment wrapText="1"/>
    </xf>
    <xf numFmtId="43" fontId="0" fillId="0" borderId="0" xfId="1" applyFont="1" applyFill="1"/>
    <xf numFmtId="43" fontId="0" fillId="0" borderId="0" xfId="1" applyFont="1" applyBorder="1"/>
    <xf numFmtId="0" fontId="0" fillId="0" borderId="0" xfId="0" applyFill="1" applyBorder="1" applyProtection="1">
      <protection locked="0"/>
    </xf>
    <xf numFmtId="0" fontId="0" fillId="0" borderId="0" xfId="0" applyFont="1" applyFill="1" applyAlignment="1" applyProtection="1">
      <alignment horizontal="left"/>
      <protection locked="0"/>
    </xf>
    <xf numFmtId="41" fontId="3" fillId="0" borderId="0" xfId="0" applyNumberFormat="1" applyFont="1" applyFill="1" applyAlignment="1" applyProtection="1">
      <alignment horizontal="left"/>
      <protection locked="0"/>
    </xf>
    <xf numFmtId="165" fontId="1" fillId="0" borderId="0" xfId="1" applyNumberFormat="1" applyFont="1" applyFill="1" applyAlignment="1" applyProtection="1">
      <alignment horizontal="right"/>
      <protection locked="0"/>
    </xf>
    <xf numFmtId="41" fontId="3" fillId="0" borderId="30" xfId="0" applyNumberFormat="1" applyFont="1" applyFill="1" applyBorder="1" applyAlignment="1" applyProtection="1">
      <alignment horizontal="left" indent="1"/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1" fillId="0" borderId="2" xfId="0" applyFont="1" applyFill="1" applyBorder="1" applyAlignment="1" applyProtection="1">
      <alignment horizontal="left"/>
      <protection locked="0"/>
    </xf>
    <xf numFmtId="14" fontId="3" fillId="7" borderId="0" xfId="0" applyNumberFormat="1" applyFont="1" applyFill="1" applyProtection="1">
      <protection locked="0"/>
    </xf>
    <xf numFmtId="10" fontId="29" fillId="11" borderId="0" xfId="8" applyNumberFormat="1" applyFont="1" applyFill="1" applyAlignment="1" applyProtection="1">
      <alignment horizontal="center"/>
      <protection locked="0"/>
    </xf>
    <xf numFmtId="0" fontId="3" fillId="6" borderId="31" xfId="0" applyFont="1" applyFill="1" applyBorder="1" applyAlignment="1" applyProtection="1">
      <alignment horizontal="center" vertical="center"/>
      <protection locked="0"/>
    </xf>
    <xf numFmtId="10" fontId="14" fillId="5" borderId="0" xfId="7" applyNumberFormat="1" applyFont="1" applyFill="1" applyProtection="1">
      <protection locked="0"/>
    </xf>
    <xf numFmtId="0" fontId="14" fillId="5" borderId="0" xfId="7" applyFont="1" applyFill="1" applyBorder="1" applyAlignment="1" applyProtection="1">
      <alignment vertical="center"/>
      <protection locked="0"/>
    </xf>
    <xf numFmtId="10" fontId="14" fillId="5" borderId="0" xfId="0" applyNumberFormat="1" applyFont="1" applyFill="1" applyBorder="1" applyProtection="1">
      <protection locked="0"/>
    </xf>
    <xf numFmtId="0" fontId="27" fillId="7" borderId="40" xfId="0" applyFont="1" applyFill="1" applyBorder="1" applyAlignment="1" applyProtection="1">
      <alignment horizontal="center" vertical="center"/>
      <protection locked="0"/>
    </xf>
    <xf numFmtId="0" fontId="27" fillId="7" borderId="41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left"/>
      <protection locked="0"/>
    </xf>
    <xf numFmtId="43" fontId="0" fillId="0" borderId="0" xfId="0" applyNumberFormat="1" applyFill="1" applyProtection="1">
      <protection locked="0"/>
    </xf>
    <xf numFmtId="41" fontId="0" fillId="0" borderId="0" xfId="0" applyNumberFormat="1" applyFill="1" applyProtection="1">
      <protection locked="0"/>
    </xf>
    <xf numFmtId="0" fontId="3" fillId="6" borderId="16" xfId="0" applyFont="1" applyFill="1" applyBorder="1" applyAlignment="1" applyProtection="1">
      <alignment vertical="center"/>
      <protection locked="0"/>
    </xf>
    <xf numFmtId="0" fontId="3" fillId="7" borderId="25" xfId="0" applyFont="1" applyFill="1" applyBorder="1" applyAlignment="1" applyProtection="1">
      <alignment horizontal="center" vertical="center"/>
      <protection locked="0"/>
    </xf>
    <xf numFmtId="0" fontId="27" fillId="7" borderId="25" xfId="0" applyFont="1" applyFill="1" applyBorder="1" applyAlignment="1" applyProtection="1">
      <alignment horizontal="center" vertical="center"/>
      <protection locked="0"/>
    </xf>
    <xf numFmtId="0" fontId="3" fillId="6" borderId="0" xfId="0" applyFont="1" applyFill="1" applyAlignment="1" applyProtection="1">
      <alignment horizontal="right"/>
      <protection locked="0"/>
    </xf>
    <xf numFmtId="0" fontId="30" fillId="11" borderId="0" xfId="7" applyFont="1" applyFill="1" applyAlignment="1" applyProtection="1">
      <alignment horizontal="center"/>
      <protection locked="0"/>
    </xf>
    <xf numFmtId="10" fontId="30" fillId="11" borderId="0" xfId="8" applyNumberFormat="1" applyFont="1" applyFill="1" applyAlignment="1" applyProtection="1">
      <alignment horizontal="center"/>
      <protection locked="0"/>
    </xf>
    <xf numFmtId="0" fontId="39" fillId="11" borderId="0" xfId="0" applyFont="1" applyFill="1" applyAlignment="1" applyProtection="1">
      <protection locked="0"/>
    </xf>
    <xf numFmtId="0" fontId="14" fillId="5" borderId="0" xfId="0" applyFont="1" applyFill="1" applyBorder="1" applyAlignment="1" applyProtection="1">
      <alignment horizontal="left" vertical="center"/>
      <protection locked="0"/>
    </xf>
    <xf numFmtId="0" fontId="31" fillId="0" borderId="0" xfId="0" applyFont="1" applyFill="1" applyBorder="1" applyProtection="1">
      <protection locked="0"/>
    </xf>
    <xf numFmtId="0" fontId="43" fillId="0" borderId="0" xfId="0" applyFont="1" applyFill="1" applyAlignment="1" applyProtection="1">
      <alignment horizontal="center"/>
      <protection locked="0"/>
    </xf>
    <xf numFmtId="0" fontId="38" fillId="0" borderId="0" xfId="0" applyFont="1" applyFill="1" applyAlignment="1" applyProtection="1">
      <alignment horizontal="center"/>
      <protection locked="0"/>
    </xf>
    <xf numFmtId="165" fontId="31" fillId="7" borderId="1" xfId="1" applyNumberFormat="1" applyFont="1" applyFill="1" applyBorder="1" applyProtection="1">
      <protection locked="0"/>
    </xf>
    <xf numFmtId="165" fontId="31" fillId="7" borderId="3" xfId="1" applyNumberFormat="1" applyFont="1" applyFill="1" applyBorder="1" applyProtection="1">
      <protection locked="0"/>
    </xf>
    <xf numFmtId="0" fontId="31" fillId="6" borderId="0" xfId="0" applyFont="1" applyFill="1" applyProtection="1">
      <protection locked="0"/>
    </xf>
    <xf numFmtId="165" fontId="38" fillId="6" borderId="0" xfId="1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0" fontId="31" fillId="0" borderId="0" xfId="0" applyFont="1" applyFill="1" applyProtection="1">
      <protection locked="0"/>
    </xf>
    <xf numFmtId="41" fontId="38" fillId="0" borderId="0" xfId="0" applyNumberFormat="1" applyFont="1" applyFill="1" applyAlignment="1" applyProtection="1">
      <alignment horizontal="left"/>
      <protection locked="0"/>
    </xf>
    <xf numFmtId="0" fontId="0" fillId="0" borderId="43" xfId="0" applyFont="1" applyFill="1" applyBorder="1" applyAlignment="1" applyProtection="1">
      <alignment horizontal="left"/>
      <protection locked="0"/>
    </xf>
    <xf numFmtId="165" fontId="31" fillId="0" borderId="0" xfId="1" applyNumberFormat="1" applyFont="1" applyFill="1" applyProtection="1">
      <protection locked="0"/>
    </xf>
    <xf numFmtId="41" fontId="46" fillId="0" borderId="11" xfId="0" applyNumberFormat="1" applyFont="1" applyFill="1" applyBorder="1" applyProtection="1">
      <protection locked="0"/>
    </xf>
    <xf numFmtId="165" fontId="46" fillId="0" borderId="30" xfId="1" applyNumberFormat="1" applyFont="1" applyFill="1" applyBorder="1" applyProtection="1">
      <protection locked="0"/>
    </xf>
    <xf numFmtId="165" fontId="31" fillId="0" borderId="30" xfId="1" applyNumberFormat="1" applyFont="1" applyFill="1" applyBorder="1" applyProtection="1">
      <protection locked="0"/>
    </xf>
    <xf numFmtId="165" fontId="31" fillId="0" borderId="0" xfId="1" applyNumberFormat="1" applyFont="1" applyFill="1" applyBorder="1" applyProtection="1">
      <protection locked="0"/>
    </xf>
    <xf numFmtId="165" fontId="38" fillId="0" borderId="0" xfId="1" applyNumberFormat="1" applyFont="1" applyFill="1" applyBorder="1" applyAlignment="1" applyProtection="1">
      <protection locked="0"/>
    </xf>
    <xf numFmtId="165" fontId="31" fillId="7" borderId="10" xfId="1" applyNumberFormat="1" applyFont="1" applyFill="1" applyBorder="1" applyProtection="1">
      <protection locked="0"/>
    </xf>
    <xf numFmtId="0" fontId="1" fillId="0" borderId="14" xfId="0" applyFont="1" applyFill="1" applyBorder="1" applyAlignment="1" applyProtection="1">
      <alignment horizontal="left"/>
      <protection locked="0"/>
    </xf>
    <xf numFmtId="41" fontId="3" fillId="0" borderId="14" xfId="0" applyNumberFormat="1" applyFont="1" applyFill="1" applyBorder="1" applyAlignment="1" applyProtection="1">
      <alignment horizontal="left"/>
      <protection locked="0"/>
    </xf>
    <xf numFmtId="41" fontId="3" fillId="0" borderId="21" xfId="0" applyNumberFormat="1" applyFont="1" applyFill="1" applyBorder="1" applyAlignment="1" applyProtection="1">
      <alignment horizontal="left"/>
      <protection locked="0"/>
    </xf>
    <xf numFmtId="0" fontId="1" fillId="0" borderId="14" xfId="0" applyFont="1" applyFill="1" applyBorder="1" applyProtection="1">
      <protection locked="0"/>
    </xf>
    <xf numFmtId="0" fontId="19" fillId="0" borderId="14" xfId="0" applyFont="1" applyFill="1" applyBorder="1" applyAlignment="1" applyProtection="1">
      <alignment horizontal="left"/>
      <protection locked="0"/>
    </xf>
    <xf numFmtId="165" fontId="3" fillId="6" borderId="13" xfId="1" applyNumberFormat="1" applyFont="1" applyFill="1" applyBorder="1" applyProtection="1">
      <protection locked="0"/>
    </xf>
    <xf numFmtId="0" fontId="3" fillId="6" borderId="0" xfId="0" applyFont="1" applyFill="1" applyBorder="1" applyAlignment="1" applyProtection="1">
      <alignment horizontal="left"/>
      <protection locked="0"/>
    </xf>
    <xf numFmtId="165" fontId="1" fillId="0" borderId="11" xfId="1" applyNumberFormat="1" applyFont="1" applyFill="1" applyBorder="1" applyAlignment="1" applyProtection="1">
      <alignment horizontal="right"/>
      <protection locked="0"/>
    </xf>
    <xf numFmtId="0" fontId="3" fillId="0" borderId="11" xfId="0" applyFont="1" applyFill="1" applyBorder="1" applyProtection="1">
      <protection locked="0"/>
    </xf>
    <xf numFmtId="0" fontId="1" fillId="0" borderId="11" xfId="0" applyFont="1" applyFill="1" applyBorder="1" applyAlignment="1" applyProtection="1">
      <alignment horizontal="left"/>
      <protection locked="0"/>
    </xf>
    <xf numFmtId="0" fontId="3" fillId="6" borderId="0" xfId="0" applyFont="1" applyFill="1" applyBorder="1" applyAlignment="1" applyProtection="1">
      <alignment horizontal="right"/>
      <protection locked="0"/>
    </xf>
    <xf numFmtId="0" fontId="4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41" fontId="31" fillId="0" borderId="11" xfId="0" applyNumberFormat="1" applyFont="1" applyFill="1" applyBorder="1" applyAlignment="1" applyProtection="1">
      <alignment horizontal="left"/>
      <protection locked="0"/>
    </xf>
    <xf numFmtId="165" fontId="31" fillId="0" borderId="11" xfId="1" applyNumberFormat="1" applyFont="1" applyFill="1" applyBorder="1" applyProtection="1">
      <protection locked="0"/>
    </xf>
    <xf numFmtId="41" fontId="31" fillId="0" borderId="11" xfId="0" applyNumberFormat="1" applyFont="1" applyFill="1" applyBorder="1" applyProtection="1">
      <protection locked="0"/>
    </xf>
    <xf numFmtId="0" fontId="31" fillId="0" borderId="11" xfId="0" applyFont="1" applyFill="1" applyBorder="1" applyProtection="1">
      <protection locked="0"/>
    </xf>
    <xf numFmtId="165" fontId="31" fillId="7" borderId="47" xfId="1" applyNumberFormat="1" applyFont="1" applyFill="1" applyBorder="1" applyProtection="1">
      <protection locked="0"/>
    </xf>
    <xf numFmtId="165" fontId="38" fillId="0" borderId="0" xfId="1" applyNumberFormat="1" applyFont="1" applyFill="1" applyBorder="1" applyProtection="1">
      <protection locked="0"/>
    </xf>
    <xf numFmtId="165" fontId="31" fillId="6" borderId="0" xfId="1" applyNumberFormat="1" applyFont="1" applyFill="1" applyBorder="1" applyProtection="1">
      <protection locked="0"/>
    </xf>
    <xf numFmtId="0" fontId="3" fillId="14" borderId="0" xfId="0" applyFont="1" applyFill="1" applyBorder="1" applyAlignment="1" applyProtection="1">
      <alignment horizontal="left"/>
      <protection locked="0"/>
    </xf>
    <xf numFmtId="165" fontId="31" fillId="14" borderId="0" xfId="1" applyNumberFormat="1" applyFont="1" applyFill="1" applyBorder="1" applyProtection="1">
      <protection locked="0"/>
    </xf>
    <xf numFmtId="165" fontId="1" fillId="14" borderId="0" xfId="1" applyNumberFormat="1" applyFont="1" applyFill="1" applyBorder="1" applyAlignment="1" applyProtection="1">
      <alignment horizontal="right"/>
      <protection locked="0"/>
    </xf>
    <xf numFmtId="0" fontId="0" fillId="14" borderId="0" xfId="0" applyFill="1" applyBorder="1" applyProtection="1">
      <protection locked="0"/>
    </xf>
    <xf numFmtId="41" fontId="3" fillId="14" borderId="16" xfId="0" applyNumberFormat="1" applyFont="1" applyFill="1" applyBorder="1" applyAlignment="1" applyProtection="1">
      <alignment horizontal="left"/>
      <protection locked="0"/>
    </xf>
    <xf numFmtId="43" fontId="38" fillId="14" borderId="51" xfId="1" applyNumberFormat="1" applyFont="1" applyFill="1" applyBorder="1" applyProtection="1"/>
    <xf numFmtId="41" fontId="38" fillId="0" borderId="0" xfId="0" applyNumberFormat="1" applyFont="1" applyFill="1" applyBorder="1" applyAlignment="1" applyProtection="1">
      <protection locked="0"/>
    </xf>
    <xf numFmtId="41" fontId="31" fillId="6" borderId="0" xfId="0" applyNumberFormat="1" applyFont="1" applyFill="1" applyBorder="1" applyProtection="1">
      <protection locked="0"/>
    </xf>
    <xf numFmtId="0" fontId="31" fillId="6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left" indent="1"/>
      <protection locked="0"/>
    </xf>
    <xf numFmtId="0" fontId="3" fillId="0" borderId="11" xfId="0" applyFont="1" applyFill="1" applyBorder="1" applyAlignment="1" applyProtection="1">
      <alignment horizontal="left" indent="2"/>
      <protection locked="0"/>
    </xf>
    <xf numFmtId="0" fontId="1" fillId="0" borderId="0" xfId="0" applyFont="1" applyFill="1" applyAlignment="1" applyProtection="1">
      <alignment horizontal="left" indent="1"/>
      <protection locked="0"/>
    </xf>
    <xf numFmtId="165" fontId="31" fillId="0" borderId="0" xfId="1" applyNumberFormat="1" applyFont="1" applyFill="1" applyBorder="1" applyAlignment="1" applyProtection="1">
      <protection locked="0"/>
    </xf>
    <xf numFmtId="41" fontId="0" fillId="0" borderId="0" xfId="0" applyNumberFormat="1" applyFill="1" applyBorder="1" applyProtection="1">
      <protection locked="0"/>
    </xf>
    <xf numFmtId="41" fontId="0" fillId="0" borderId="0" xfId="0" applyNumberFormat="1" applyFill="1" applyAlignment="1" applyProtection="1">
      <alignment horizontal="left"/>
      <protection locked="0"/>
    </xf>
    <xf numFmtId="165" fontId="38" fillId="6" borderId="0" xfId="1" applyNumberFormat="1" applyFont="1" applyFill="1" applyProtection="1">
      <protection locked="0"/>
    </xf>
    <xf numFmtId="0" fontId="38" fillId="6" borderId="0" xfId="0" applyFont="1" applyFill="1" applyAlignment="1" applyProtection="1">
      <alignment horizontal="left"/>
      <protection locked="0"/>
    </xf>
    <xf numFmtId="165" fontId="31" fillId="0" borderId="49" xfId="1" applyNumberFormat="1" applyFont="1" applyFill="1" applyBorder="1" applyProtection="1">
      <protection locked="0"/>
    </xf>
    <xf numFmtId="165" fontId="31" fillId="0" borderId="48" xfId="1" applyNumberFormat="1" applyFont="1" applyFill="1" applyBorder="1" applyProtection="1">
      <protection locked="0"/>
    </xf>
    <xf numFmtId="0" fontId="38" fillId="6" borderId="0" xfId="0" applyFont="1" applyFill="1" applyBorder="1" applyAlignment="1" applyProtection="1">
      <alignment horizontal="right"/>
      <protection locked="0"/>
    </xf>
    <xf numFmtId="0" fontId="38" fillId="0" borderId="0" xfId="0" applyFont="1" applyFill="1" applyBorder="1" applyAlignment="1" applyProtection="1">
      <alignment horizontal="left"/>
      <protection locked="0"/>
    </xf>
    <xf numFmtId="0" fontId="38" fillId="0" borderId="11" xfId="0" applyFont="1" applyFill="1" applyBorder="1" applyAlignment="1" applyProtection="1">
      <alignment horizontal="left"/>
      <protection locked="0"/>
    </xf>
    <xf numFmtId="0" fontId="31" fillId="0" borderId="0" xfId="0" applyFont="1" applyFill="1" applyAlignment="1" applyProtection="1">
      <alignment horizontal="left"/>
      <protection locked="0"/>
    </xf>
    <xf numFmtId="43" fontId="38" fillId="14" borderId="22" xfId="1" applyNumberFormat="1" applyFont="1" applyFill="1" applyBorder="1" applyProtection="1"/>
    <xf numFmtId="43" fontId="38" fillId="14" borderId="29" xfId="1" applyNumberFormat="1" applyFont="1" applyFill="1" applyBorder="1" applyProtection="1"/>
    <xf numFmtId="0" fontId="47" fillId="0" borderId="0" xfId="0" applyFont="1" applyFill="1" applyAlignment="1" applyProtection="1">
      <alignment vertical="center"/>
      <protection locked="0"/>
    </xf>
    <xf numFmtId="0" fontId="48" fillId="0" borderId="0" xfId="0" applyFont="1" applyFill="1" applyAlignment="1" applyProtection="1">
      <alignment horizontal="left"/>
      <protection locked="0"/>
    </xf>
    <xf numFmtId="0" fontId="38" fillId="0" borderId="0" xfId="0" applyFont="1" applyFill="1" applyProtection="1">
      <protection locked="0"/>
    </xf>
    <xf numFmtId="165" fontId="31" fillId="0" borderId="22" xfId="1" applyNumberFormat="1" applyFont="1" applyFill="1" applyBorder="1" applyProtection="1">
      <protection locked="0"/>
    </xf>
    <xf numFmtId="0" fontId="47" fillId="0" borderId="0" xfId="0" applyFont="1" applyFill="1" applyAlignment="1" applyProtection="1">
      <protection locked="0"/>
    </xf>
    <xf numFmtId="0" fontId="38" fillId="0" borderId="0" xfId="0" applyFont="1" applyFill="1" applyAlignment="1" applyProtection="1">
      <protection locked="0"/>
    </xf>
    <xf numFmtId="41" fontId="38" fillId="0" borderId="0" xfId="0" applyNumberFormat="1" applyFont="1" applyFill="1" applyAlignment="1" applyProtection="1">
      <protection locked="0"/>
    </xf>
    <xf numFmtId="41" fontId="38" fillId="0" borderId="0" xfId="0" applyNumberFormat="1" applyFont="1" applyFill="1" applyProtection="1">
      <protection locked="0"/>
    </xf>
    <xf numFmtId="0" fontId="51" fillId="0" borderId="0" xfId="0" applyFont="1" applyFill="1" applyAlignment="1" applyProtection="1">
      <protection locked="0"/>
    </xf>
    <xf numFmtId="165" fontId="3" fillId="0" borderId="0" xfId="1" applyNumberFormat="1" applyFont="1" applyFill="1" applyBorder="1" applyAlignment="1" applyProtection="1">
      <protection locked="0"/>
    </xf>
    <xf numFmtId="41" fontId="3" fillId="0" borderId="0" xfId="0" applyNumberFormat="1" applyFont="1" applyFill="1" applyAlignment="1" applyProtection="1">
      <alignment horizontal="right"/>
      <protection locked="0"/>
    </xf>
    <xf numFmtId="165" fontId="51" fillId="0" borderId="0" xfId="1" applyNumberFormat="1" applyFont="1" applyFill="1" applyBorder="1" applyAlignment="1" applyProtection="1">
      <protection locked="0"/>
    </xf>
    <xf numFmtId="165" fontId="50" fillId="6" borderId="32" xfId="1" applyNumberFormat="1" applyFont="1" applyFill="1" applyBorder="1" applyAlignment="1" applyProtection="1">
      <alignment horizontal="center"/>
      <protection locked="0"/>
    </xf>
    <xf numFmtId="41" fontId="3" fillId="14" borderId="13" xfId="0" applyNumberFormat="1" applyFont="1" applyFill="1" applyBorder="1" applyAlignment="1" applyProtection="1">
      <alignment horizontal="left"/>
      <protection locked="0"/>
    </xf>
    <xf numFmtId="0" fontId="31" fillId="0" borderId="14" xfId="0" applyFont="1" applyFill="1" applyBorder="1" applyProtection="1">
      <protection locked="0"/>
    </xf>
    <xf numFmtId="0" fontId="38" fillId="0" borderId="14" xfId="0" applyFont="1" applyFill="1" applyBorder="1" applyProtection="1">
      <protection locked="0"/>
    </xf>
    <xf numFmtId="0" fontId="38" fillId="0" borderId="13" xfId="0" applyFont="1" applyFill="1" applyBorder="1" applyAlignment="1" applyProtection="1">
      <alignment vertical="center"/>
      <protection locked="0"/>
    </xf>
    <xf numFmtId="0" fontId="51" fillId="0" borderId="21" xfId="0" applyFont="1" applyFill="1" applyBorder="1" applyAlignment="1" applyProtection="1">
      <protection locked="0"/>
    </xf>
    <xf numFmtId="9" fontId="0" fillId="7" borderId="28" xfId="0" applyNumberFormat="1" applyFont="1" applyFill="1" applyBorder="1" applyProtection="1">
      <protection locked="0"/>
    </xf>
    <xf numFmtId="165" fontId="44" fillId="6" borderId="24" xfId="1" applyNumberFormat="1" applyFont="1" applyFill="1" applyBorder="1" applyAlignment="1" applyProtection="1">
      <alignment horizontal="center" vertical="center" wrapText="1"/>
      <protection locked="0"/>
    </xf>
    <xf numFmtId="165" fontId="31" fillId="0" borderId="29" xfId="1" applyNumberFormat="1" applyFont="1" applyFill="1" applyBorder="1" applyProtection="1">
      <protection locked="0"/>
    </xf>
    <xf numFmtId="165" fontId="31" fillId="0" borderId="24" xfId="1" applyNumberFormat="1" applyFont="1" applyFill="1" applyBorder="1" applyProtection="1">
      <protection locked="0"/>
    </xf>
    <xf numFmtId="165" fontId="38" fillId="0" borderId="24" xfId="1" applyNumberFormat="1" applyFont="1" applyFill="1" applyBorder="1" applyProtection="1">
      <protection locked="0"/>
    </xf>
    <xf numFmtId="0" fontId="31" fillId="0" borderId="27" xfId="0" applyFont="1" applyFill="1" applyBorder="1" applyProtection="1">
      <protection locked="0"/>
    </xf>
    <xf numFmtId="0" fontId="31" fillId="6" borderId="27" xfId="0" applyFont="1" applyFill="1" applyBorder="1" applyProtection="1">
      <protection locked="0"/>
    </xf>
    <xf numFmtId="165" fontId="38" fillId="0" borderId="27" xfId="1" applyNumberFormat="1" applyFont="1" applyFill="1" applyBorder="1" applyAlignment="1" applyProtection="1">
      <protection locked="0"/>
    </xf>
    <xf numFmtId="41" fontId="31" fillId="0" borderId="27" xfId="1" applyNumberFormat="1" applyFont="1" applyFill="1" applyBorder="1" applyAlignment="1" applyProtection="1">
      <alignment horizontal="center"/>
      <protection locked="0"/>
    </xf>
    <xf numFmtId="165" fontId="31" fillId="0" borderId="27" xfId="1" applyNumberFormat="1" applyFont="1" applyFill="1" applyBorder="1" applyProtection="1">
      <protection locked="0"/>
    </xf>
    <xf numFmtId="165" fontId="40" fillId="0" borderId="27" xfId="1" applyNumberFormat="1" applyFont="1" applyFill="1" applyBorder="1" applyAlignment="1" applyProtection="1">
      <protection locked="0"/>
    </xf>
    <xf numFmtId="165" fontId="42" fillId="6" borderId="0" xfId="1" applyNumberFormat="1" applyFont="1" applyFill="1" applyBorder="1" applyAlignment="1" applyProtection="1">
      <alignment horizontal="center"/>
      <protection locked="0"/>
    </xf>
    <xf numFmtId="165" fontId="31" fillId="0" borderId="27" xfId="1" applyNumberFormat="1" applyFont="1" applyFill="1" applyBorder="1" applyAlignment="1" applyProtection="1">
      <protection locked="0"/>
    </xf>
    <xf numFmtId="165" fontId="40" fillId="0" borderId="56" xfId="1" applyNumberFormat="1" applyFont="1" applyFill="1" applyBorder="1" applyAlignment="1" applyProtection="1">
      <protection locked="0"/>
    </xf>
    <xf numFmtId="165" fontId="31" fillId="0" borderId="0" xfId="1" applyNumberFormat="1" applyFont="1" applyFill="1" applyBorder="1" applyProtection="1"/>
    <xf numFmtId="165" fontId="42" fillId="6" borderId="15" xfId="1" applyNumberFormat="1" applyFont="1" applyFill="1" applyBorder="1" applyAlignment="1" applyProtection="1">
      <alignment horizontal="center"/>
      <protection locked="0"/>
    </xf>
    <xf numFmtId="165" fontId="38" fillId="0" borderId="14" xfId="1" applyNumberFormat="1" applyFont="1" applyFill="1" applyBorder="1" applyProtection="1"/>
    <xf numFmtId="41" fontId="38" fillId="14" borderId="57" xfId="1" applyNumberFormat="1" applyFont="1" applyFill="1" applyBorder="1" applyAlignment="1" applyProtection="1">
      <alignment horizontal="center"/>
    </xf>
    <xf numFmtId="41" fontId="38" fillId="14" borderId="34" xfId="1" applyNumberFormat="1" applyFont="1" applyFill="1" applyBorder="1" applyAlignment="1" applyProtection="1">
      <alignment horizontal="center"/>
    </xf>
    <xf numFmtId="0" fontId="1" fillId="0" borderId="0" xfId="0" applyFont="1" applyProtection="1">
      <protection locked="0"/>
    </xf>
    <xf numFmtId="0" fontId="1" fillId="0" borderId="11" xfId="0" applyFont="1" applyBorder="1" applyProtection="1">
      <protection locked="0"/>
    </xf>
    <xf numFmtId="165" fontId="31" fillId="0" borderId="11" xfId="1" applyNumberFormat="1" applyFont="1" applyFill="1" applyBorder="1" applyProtection="1"/>
    <xf numFmtId="41" fontId="31" fillId="0" borderId="27" xfId="0" applyNumberFormat="1" applyFont="1" applyFill="1" applyBorder="1" applyAlignment="1" applyProtection="1">
      <alignment horizontal="center"/>
      <protection locked="0"/>
    </xf>
    <xf numFmtId="165" fontId="0" fillId="0" borderId="2" xfId="1" applyNumberFormat="1" applyFont="1" applyBorder="1"/>
    <xf numFmtId="165" fontId="0" fillId="0" borderId="0" xfId="1" applyNumberFormat="1" applyFont="1" applyFill="1" applyBorder="1"/>
    <xf numFmtId="165" fontId="0" fillId="6" borderId="0" xfId="1" applyNumberFormat="1" applyFont="1" applyFill="1" applyBorder="1"/>
    <xf numFmtId="165" fontId="0" fillId="6" borderId="2" xfId="1" applyNumberFormat="1" applyFont="1" applyFill="1" applyBorder="1"/>
    <xf numFmtId="165" fontId="0" fillId="0" borderId="0" xfId="1" applyNumberFormat="1" applyFont="1" applyBorder="1"/>
    <xf numFmtId="165" fontId="0" fillId="0" borderId="2" xfId="1" applyNumberFormat="1" applyFont="1" applyFill="1" applyBorder="1"/>
    <xf numFmtId="165" fontId="0" fillId="0" borderId="35" xfId="1" applyNumberFormat="1" applyFont="1" applyBorder="1"/>
    <xf numFmtId="165" fontId="38" fillId="14" borderId="0" xfId="1" applyNumberFormat="1" applyFont="1" applyFill="1" applyBorder="1" applyProtection="1">
      <protection locked="0"/>
    </xf>
    <xf numFmtId="0" fontId="38" fillId="0" borderId="14" xfId="0" applyFont="1" applyFill="1" applyBorder="1" applyAlignment="1" applyProtection="1">
      <protection locked="0"/>
    </xf>
    <xf numFmtId="0" fontId="38" fillId="0" borderId="0" xfId="0" applyFont="1" applyFill="1" applyAlignment="1" applyProtection="1">
      <alignment horizontal="right"/>
      <protection locked="0"/>
    </xf>
    <xf numFmtId="0" fontId="51" fillId="0" borderId="0" xfId="0" applyFont="1" applyFill="1" applyAlignment="1" applyProtection="1">
      <alignment horizontal="right"/>
      <protection locked="0"/>
    </xf>
    <xf numFmtId="0" fontId="37" fillId="0" borderId="13" xfId="0" applyFont="1" applyFill="1" applyBorder="1" applyProtection="1">
      <protection locked="0"/>
    </xf>
    <xf numFmtId="0" fontId="45" fillId="0" borderId="14" xfId="0" applyFont="1" applyFill="1" applyBorder="1" applyAlignment="1" applyProtection="1">
      <alignment horizontal="center"/>
      <protection locked="0"/>
    </xf>
    <xf numFmtId="0" fontId="38" fillId="0" borderId="14" xfId="0" applyFont="1" applyFill="1" applyBorder="1" applyAlignment="1" applyProtection="1">
      <alignment horizontal="left"/>
      <protection locked="0"/>
    </xf>
    <xf numFmtId="0" fontId="3" fillId="8" borderId="0" xfId="0" applyFont="1" applyFill="1" applyBorder="1" applyAlignment="1" applyProtection="1">
      <alignment horizontal="center"/>
      <protection locked="0"/>
    </xf>
    <xf numFmtId="9" fontId="3" fillId="8" borderId="0" xfId="0" applyNumberFormat="1" applyFont="1" applyFill="1" applyBorder="1" applyAlignment="1" applyProtection="1">
      <alignment horizontal="left"/>
      <protection locked="0"/>
    </xf>
    <xf numFmtId="0" fontId="1" fillId="0" borderId="43" xfId="0" applyFont="1" applyFill="1" applyBorder="1" applyAlignment="1" applyProtection="1">
      <alignment horizontal="left"/>
      <protection locked="0"/>
    </xf>
    <xf numFmtId="0" fontId="3" fillId="0" borderId="43" xfId="0" applyFont="1" applyFill="1" applyBorder="1" applyAlignment="1" applyProtection="1">
      <alignment horizontal="left" indent="1"/>
      <protection locked="0"/>
    </xf>
    <xf numFmtId="0" fontId="3" fillId="6" borderId="50" xfId="0" applyFont="1" applyFill="1" applyBorder="1" applyAlignment="1" applyProtection="1">
      <alignment horizontal="left"/>
      <protection locked="0"/>
    </xf>
    <xf numFmtId="0" fontId="3" fillId="6" borderId="43" xfId="0" applyFont="1" applyFill="1" applyBorder="1" applyAlignment="1" applyProtection="1">
      <alignment horizontal="left"/>
      <protection locked="0"/>
    </xf>
    <xf numFmtId="0" fontId="40" fillId="6" borderId="27" xfId="0" applyFont="1" applyFill="1" applyBorder="1" applyAlignment="1" applyProtection="1">
      <alignment horizontal="center" vertical="center" wrapText="1"/>
      <protection locked="0"/>
    </xf>
    <xf numFmtId="0" fontId="52" fillId="6" borderId="0" xfId="0" applyFont="1" applyFill="1" applyBorder="1" applyAlignment="1" applyProtection="1">
      <alignment horizontal="center" vertical="center" wrapText="1"/>
      <protection locked="0"/>
    </xf>
    <xf numFmtId="0" fontId="41" fillId="6" borderId="24" xfId="0" applyFont="1" applyFill="1" applyBorder="1" applyAlignment="1" applyProtection="1">
      <alignment horizontal="center" vertical="center" wrapText="1"/>
      <protection locked="0"/>
    </xf>
    <xf numFmtId="0" fontId="41" fillId="6" borderId="0" xfId="0" applyFont="1" applyFill="1" applyBorder="1" applyAlignment="1" applyProtection="1">
      <alignment horizontal="center" vertical="center" wrapText="1"/>
      <protection locked="0"/>
    </xf>
    <xf numFmtId="0" fontId="44" fillId="6" borderId="27" xfId="0" applyFont="1" applyFill="1" applyBorder="1" applyAlignment="1" applyProtection="1">
      <alignment horizontal="center" vertical="center" wrapText="1"/>
      <protection locked="0"/>
    </xf>
    <xf numFmtId="0" fontId="31" fillId="6" borderId="14" xfId="0" applyFont="1" applyFill="1" applyBorder="1" applyProtection="1">
      <protection locked="0"/>
    </xf>
    <xf numFmtId="0" fontId="31" fillId="6" borderId="24" xfId="0" applyFont="1" applyFill="1" applyBorder="1" applyProtection="1">
      <protection locked="0"/>
    </xf>
    <xf numFmtId="165" fontId="31" fillId="0" borderId="19" xfId="1" applyNumberFormat="1" applyFont="1" applyFill="1" applyBorder="1" applyProtection="1">
      <protection locked="0"/>
    </xf>
    <xf numFmtId="164" fontId="46" fillId="0" borderId="1" xfId="0" applyNumberFormat="1" applyFont="1" applyFill="1" applyBorder="1" applyProtection="1">
      <protection locked="0"/>
    </xf>
    <xf numFmtId="43" fontId="31" fillId="0" borderId="0" xfId="1" applyNumberFormat="1" applyFont="1" applyFill="1" applyBorder="1" applyProtection="1"/>
    <xf numFmtId="43" fontId="31" fillId="0" borderId="27" xfId="1" applyNumberFormat="1" applyFont="1" applyFill="1" applyBorder="1" applyProtection="1"/>
    <xf numFmtId="165" fontId="38" fillId="0" borderId="24" xfId="1" applyNumberFormat="1" applyFont="1" applyFill="1" applyBorder="1" applyProtection="1"/>
    <xf numFmtId="165" fontId="31" fillId="6" borderId="19" xfId="1" applyNumberFormat="1" applyFont="1" applyFill="1" applyBorder="1" applyProtection="1">
      <protection locked="0"/>
    </xf>
    <xf numFmtId="164" fontId="46" fillId="6" borderId="1" xfId="0" applyNumberFormat="1" applyFont="1" applyFill="1" applyBorder="1" applyProtection="1">
      <protection locked="0"/>
    </xf>
    <xf numFmtId="43" fontId="31" fillId="6" borderId="0" xfId="1" applyNumberFormat="1" applyFont="1" applyFill="1" applyBorder="1" applyProtection="1"/>
    <xf numFmtId="43" fontId="31" fillId="6" borderId="27" xfId="1" applyNumberFormat="1" applyFont="1" applyFill="1" applyBorder="1" applyProtection="1"/>
    <xf numFmtId="165" fontId="38" fillId="6" borderId="14" xfId="1" applyNumberFormat="1" applyFont="1" applyFill="1" applyBorder="1" applyProtection="1"/>
    <xf numFmtId="165" fontId="38" fillId="6" borderId="24" xfId="1" applyNumberFormat="1" applyFont="1" applyFill="1" applyBorder="1" applyProtection="1"/>
    <xf numFmtId="165" fontId="31" fillId="0" borderId="37" xfId="1" applyNumberFormat="1" applyFont="1" applyFill="1" applyBorder="1" applyProtection="1">
      <protection locked="0"/>
    </xf>
    <xf numFmtId="164" fontId="46" fillId="0" borderId="35" xfId="0" applyNumberFormat="1" applyFont="1" applyFill="1" applyBorder="1" applyProtection="1">
      <protection locked="0"/>
    </xf>
    <xf numFmtId="165" fontId="31" fillId="7" borderId="58" xfId="1" applyNumberFormat="1" applyFont="1" applyFill="1" applyBorder="1" applyProtection="1">
      <protection locked="0"/>
    </xf>
    <xf numFmtId="164" fontId="46" fillId="7" borderId="10" xfId="8" applyNumberFormat="1" applyFont="1" applyFill="1" applyBorder="1" applyProtection="1">
      <protection locked="0"/>
    </xf>
    <xf numFmtId="164" fontId="46" fillId="7" borderId="10" xfId="0" applyNumberFormat="1" applyFont="1" applyFill="1" applyBorder="1" applyProtection="1">
      <protection locked="0"/>
    </xf>
    <xf numFmtId="165" fontId="31" fillId="9" borderId="58" xfId="1" applyNumberFormat="1" applyFont="1" applyFill="1" applyBorder="1" applyProtection="1">
      <protection locked="0"/>
    </xf>
    <xf numFmtId="164" fontId="46" fillId="0" borderId="1" xfId="8" applyNumberFormat="1" applyFont="1" applyFill="1" applyBorder="1" applyProtection="1">
      <protection locked="0"/>
    </xf>
    <xf numFmtId="164" fontId="46" fillId="6" borderId="1" xfId="8" applyNumberFormat="1" applyFont="1" applyFill="1" applyBorder="1" applyProtection="1">
      <protection locked="0"/>
    </xf>
    <xf numFmtId="164" fontId="46" fillId="0" borderId="35" xfId="8" applyNumberFormat="1" applyFont="1" applyFill="1" applyBorder="1" applyProtection="1">
      <protection locked="0"/>
    </xf>
    <xf numFmtId="165" fontId="31" fillId="7" borderId="49" xfId="1" applyNumberFormat="1" applyFont="1" applyFill="1" applyBorder="1" applyProtection="1">
      <protection locked="0"/>
    </xf>
    <xf numFmtId="165" fontId="31" fillId="7" borderId="28" xfId="1" applyNumberFormat="1" applyFont="1" applyFill="1" applyBorder="1" applyProtection="1">
      <protection locked="0"/>
    </xf>
    <xf numFmtId="0" fontId="38" fillId="0" borderId="0" xfId="0" applyFont="1" applyFill="1" applyBorder="1" applyAlignment="1" applyProtection="1">
      <protection locked="0"/>
    </xf>
    <xf numFmtId="165" fontId="31" fillId="0" borderId="58" xfId="1" applyNumberFormat="1" applyFont="1" applyFill="1" applyBorder="1" applyProtection="1"/>
    <xf numFmtId="165" fontId="31" fillId="0" borderId="38" xfId="1" applyNumberFormat="1" applyFont="1" applyFill="1" applyBorder="1" applyProtection="1"/>
    <xf numFmtId="165" fontId="31" fillId="0" borderId="66" xfId="1" applyNumberFormat="1" applyFont="1" applyFill="1" applyBorder="1" applyProtection="1"/>
    <xf numFmtId="165" fontId="31" fillId="0" borderId="44" xfId="1" applyNumberFormat="1" applyFont="1" applyFill="1" applyBorder="1" applyProtection="1"/>
    <xf numFmtId="165" fontId="31" fillId="6" borderId="73" xfId="1" applyNumberFormat="1" applyFont="1" applyFill="1" applyBorder="1" applyProtection="1"/>
    <xf numFmtId="0" fontId="44" fillId="0" borderId="0" xfId="0" applyFont="1" applyFill="1" applyBorder="1" applyAlignment="1" applyProtection="1">
      <alignment horizontal="center" vertical="center"/>
      <protection locked="0"/>
    </xf>
    <xf numFmtId="165" fontId="31" fillId="0" borderId="15" xfId="1" applyNumberFormat="1" applyFont="1" applyFill="1" applyBorder="1" applyProtection="1"/>
    <xf numFmtId="165" fontId="31" fillId="0" borderId="30" xfId="1" applyNumberFormat="1" applyFont="1" applyFill="1" applyBorder="1" applyProtection="1"/>
    <xf numFmtId="165" fontId="31" fillId="6" borderId="19" xfId="1" applyNumberFormat="1" applyFont="1" applyFill="1" applyBorder="1" applyProtection="1"/>
    <xf numFmtId="165" fontId="31" fillId="6" borderId="43" xfId="1" applyNumberFormat="1" applyFont="1" applyFill="1" applyBorder="1" applyProtection="1"/>
    <xf numFmtId="165" fontId="31" fillId="0" borderId="43" xfId="1" applyNumberFormat="1" applyFont="1" applyFill="1" applyBorder="1" applyProtection="1"/>
    <xf numFmtId="165" fontId="31" fillId="0" borderId="68" xfId="1" applyNumberFormat="1" applyFont="1" applyFill="1" applyBorder="1" applyProtection="1"/>
    <xf numFmtId="165" fontId="31" fillId="0" borderId="55" xfId="1" applyNumberFormat="1" applyFont="1" applyFill="1" applyBorder="1" applyProtection="1"/>
    <xf numFmtId="0" fontId="38" fillId="0" borderId="31" xfId="0" applyFont="1" applyFill="1" applyBorder="1" applyAlignment="1" applyProtection="1">
      <protection locked="0"/>
    </xf>
    <xf numFmtId="165" fontId="31" fillId="0" borderId="39" xfId="1" applyNumberFormat="1" applyFont="1" applyFill="1" applyBorder="1" applyProtection="1">
      <protection locked="0"/>
    </xf>
    <xf numFmtId="165" fontId="31" fillId="0" borderId="7" xfId="1" applyNumberFormat="1" applyFont="1" applyFill="1" applyBorder="1" applyProtection="1">
      <protection locked="0"/>
    </xf>
    <xf numFmtId="165" fontId="31" fillId="0" borderId="20" xfId="1" applyNumberFormat="1" applyFont="1" applyFill="1" applyBorder="1" applyProtection="1">
      <protection locked="0"/>
    </xf>
    <xf numFmtId="165" fontId="31" fillId="0" borderId="38" xfId="1" applyNumberFormat="1" applyFont="1" applyFill="1" applyBorder="1" applyProtection="1">
      <protection locked="0"/>
    </xf>
    <xf numFmtId="165" fontId="38" fillId="0" borderId="11" xfId="1" applyNumberFormat="1" applyFont="1" applyFill="1" applyBorder="1" applyProtection="1"/>
    <xf numFmtId="165" fontId="38" fillId="0" borderId="21" xfId="1" applyNumberFormat="1" applyFont="1" applyFill="1" applyBorder="1" applyProtection="1"/>
    <xf numFmtId="165" fontId="38" fillId="0" borderId="16" xfId="1" applyNumberFormat="1" applyFont="1" applyFill="1" applyBorder="1" applyProtection="1"/>
    <xf numFmtId="165" fontId="31" fillId="0" borderId="77" xfId="1" applyNumberFormat="1" applyFont="1" applyFill="1" applyBorder="1" applyProtection="1">
      <protection locked="0"/>
    </xf>
    <xf numFmtId="165" fontId="31" fillId="0" borderId="61" xfId="1" applyNumberFormat="1" applyFont="1" applyFill="1" applyBorder="1" applyProtection="1">
      <protection locked="0"/>
    </xf>
    <xf numFmtId="165" fontId="38" fillId="0" borderId="17" xfId="1" applyNumberFormat="1" applyFont="1" applyFill="1" applyBorder="1" applyProtection="1"/>
    <xf numFmtId="165" fontId="38" fillId="0" borderId="31" xfId="1" applyNumberFormat="1" applyFont="1" applyFill="1" applyBorder="1" applyProtection="1"/>
    <xf numFmtId="165" fontId="31" fillId="0" borderId="31" xfId="1" applyNumberFormat="1" applyFont="1" applyFill="1" applyBorder="1" applyProtection="1"/>
    <xf numFmtId="165" fontId="38" fillId="0" borderId="27" xfId="1" applyNumberFormat="1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165" fontId="38" fillId="0" borderId="0" xfId="1" applyNumberFormat="1" applyFont="1" applyFill="1" applyProtection="1">
      <protection locked="0"/>
    </xf>
    <xf numFmtId="0" fontId="38" fillId="0" borderId="0" xfId="0" applyFont="1" applyFill="1" applyBorder="1" applyAlignment="1" applyProtection="1">
      <alignment horizontal="right"/>
      <protection locked="0"/>
    </xf>
    <xf numFmtId="43" fontId="31" fillId="0" borderId="0" xfId="1" applyFont="1" applyFill="1" applyBorder="1" applyAlignment="1" applyProtection="1">
      <alignment horizontal="center"/>
    </xf>
    <xf numFmtId="0" fontId="38" fillId="0" borderId="63" xfId="0" applyFont="1" applyFill="1" applyBorder="1" applyAlignment="1" applyProtection="1">
      <alignment horizontal="right"/>
      <protection locked="0"/>
    </xf>
    <xf numFmtId="165" fontId="31" fillId="7" borderId="70" xfId="1" applyNumberFormat="1" applyFont="1" applyFill="1" applyBorder="1" applyProtection="1">
      <protection locked="0"/>
    </xf>
    <xf numFmtId="165" fontId="38" fillId="0" borderId="54" xfId="1" applyNumberFormat="1" applyFont="1" applyFill="1" applyBorder="1" applyProtection="1"/>
    <xf numFmtId="43" fontId="31" fillId="0" borderId="61" xfId="1" applyFont="1" applyFill="1" applyBorder="1" applyAlignment="1" applyProtection="1">
      <alignment horizontal="center"/>
    </xf>
    <xf numFmtId="165" fontId="31" fillId="0" borderId="16" xfId="1" applyNumberFormat="1" applyFont="1" applyFill="1" applyBorder="1" applyProtection="1"/>
    <xf numFmtId="165" fontId="38" fillId="0" borderId="46" xfId="1" applyNumberFormat="1" applyFont="1" applyFill="1" applyBorder="1" applyProtection="1"/>
    <xf numFmtId="165" fontId="38" fillId="0" borderId="26" xfId="1" applyNumberFormat="1" applyFont="1" applyFill="1" applyBorder="1" applyProtection="1"/>
    <xf numFmtId="165" fontId="31" fillId="7" borderId="12" xfId="1" applyNumberFormat="1" applyFont="1" applyFill="1" applyBorder="1" applyProtection="1">
      <protection locked="0"/>
    </xf>
    <xf numFmtId="165" fontId="31" fillId="0" borderId="51" xfId="1" applyNumberFormat="1" applyFont="1" applyFill="1" applyBorder="1" applyProtection="1">
      <protection locked="0"/>
    </xf>
    <xf numFmtId="165" fontId="44" fillId="0" borderId="24" xfId="1" applyNumberFormat="1" applyFont="1" applyFill="1" applyBorder="1" applyAlignment="1" applyProtection="1">
      <alignment horizontal="center" vertical="center" wrapText="1"/>
      <protection locked="0"/>
    </xf>
    <xf numFmtId="43" fontId="46" fillId="14" borderId="16" xfId="1" applyNumberFormat="1" applyFont="1" applyFill="1" applyBorder="1" applyProtection="1"/>
    <xf numFmtId="165" fontId="31" fillId="0" borderId="53" xfId="1" applyNumberFormat="1" applyFont="1" applyFill="1" applyBorder="1" applyProtection="1">
      <protection locked="0"/>
    </xf>
    <xf numFmtId="165" fontId="41" fillId="0" borderId="0" xfId="1" applyNumberFormat="1" applyFont="1" applyFill="1" applyBorder="1" applyAlignment="1" applyProtection="1">
      <alignment horizontal="center"/>
      <protection locked="0"/>
    </xf>
    <xf numFmtId="43" fontId="31" fillId="0" borderId="76" xfId="1" applyFont="1" applyFill="1" applyBorder="1" applyProtection="1">
      <protection locked="0"/>
    </xf>
    <xf numFmtId="0" fontId="44" fillId="0" borderId="24" xfId="0" applyFont="1" applyFill="1" applyBorder="1" applyAlignment="1" applyProtection="1">
      <alignment horizontal="center" vertical="center"/>
      <protection locked="0"/>
    </xf>
    <xf numFmtId="165" fontId="31" fillId="0" borderId="21" xfId="1" applyNumberFormat="1" applyFont="1" applyFill="1" applyBorder="1" applyProtection="1"/>
    <xf numFmtId="0" fontId="44" fillId="0" borderId="22" xfId="0" applyFont="1" applyFill="1" applyBorder="1" applyAlignment="1" applyProtection="1">
      <alignment horizontal="center" vertical="center"/>
      <protection locked="0"/>
    </xf>
    <xf numFmtId="165" fontId="31" fillId="7" borderId="79" xfId="1" applyNumberFormat="1" applyFont="1" applyFill="1" applyBorder="1" applyProtection="1">
      <protection locked="0"/>
    </xf>
    <xf numFmtId="165" fontId="31" fillId="7" borderId="73" xfId="1" applyNumberFormat="1" applyFont="1" applyFill="1" applyBorder="1" applyProtection="1">
      <protection locked="0"/>
    </xf>
    <xf numFmtId="9" fontId="0" fillId="7" borderId="10" xfId="0" applyNumberFormat="1" applyFont="1" applyFill="1" applyBorder="1" applyProtection="1">
      <protection locked="0"/>
    </xf>
    <xf numFmtId="165" fontId="38" fillId="0" borderId="9" xfId="0" applyNumberFormat="1" applyFont="1" applyFill="1" applyBorder="1" applyAlignment="1" applyProtection="1">
      <protection locked="0"/>
    </xf>
    <xf numFmtId="165" fontId="38" fillId="0" borderId="20" xfId="1" applyNumberFormat="1" applyFont="1" applyFill="1" applyBorder="1" applyProtection="1"/>
    <xf numFmtId="165" fontId="38" fillId="0" borderId="7" xfId="1" applyNumberFormat="1" applyFont="1" applyFill="1" applyBorder="1" applyProtection="1"/>
    <xf numFmtId="165" fontId="38" fillId="0" borderId="25" xfId="1" applyNumberFormat="1" applyFont="1" applyFill="1" applyBorder="1" applyProtection="1"/>
    <xf numFmtId="165" fontId="38" fillId="0" borderId="61" xfId="1" applyNumberFormat="1" applyFont="1" applyFill="1" applyBorder="1" applyProtection="1"/>
    <xf numFmtId="165" fontId="38" fillId="0" borderId="13" xfId="0" applyNumberFormat="1" applyFont="1" applyFill="1" applyBorder="1" applyAlignment="1" applyProtection="1">
      <protection locked="0"/>
    </xf>
    <xf numFmtId="165" fontId="38" fillId="0" borderId="29" xfId="0" applyNumberFormat="1" applyFont="1" applyFill="1" applyBorder="1" applyAlignment="1" applyProtection="1">
      <protection locked="0"/>
    </xf>
    <xf numFmtId="0" fontId="41" fillId="6" borderId="17" xfId="0" applyFont="1" applyFill="1" applyBorder="1" applyAlignment="1" applyProtection="1">
      <alignment vertical="center" wrapText="1"/>
      <protection locked="0"/>
    </xf>
    <xf numFmtId="0" fontId="41" fillId="6" borderId="17" xfId="0" applyFont="1" applyFill="1" applyBorder="1" applyAlignment="1" applyProtection="1">
      <alignment horizontal="center" vertical="center" wrapText="1"/>
      <protection locked="0"/>
    </xf>
    <xf numFmtId="43" fontId="46" fillId="14" borderId="21" xfId="1" applyNumberFormat="1" applyFont="1" applyFill="1" applyBorder="1" applyProtection="1"/>
    <xf numFmtId="165" fontId="31" fillId="0" borderId="67" xfId="1" applyNumberFormat="1" applyFont="1" applyFill="1" applyBorder="1" applyProtection="1"/>
    <xf numFmtId="165" fontId="31" fillId="0" borderId="23" xfId="1" applyNumberFormat="1" applyFont="1" applyFill="1" applyBorder="1" applyProtection="1"/>
    <xf numFmtId="0" fontId="41" fillId="6" borderId="32" xfId="0" applyFont="1" applyFill="1" applyBorder="1" applyAlignment="1" applyProtection="1">
      <alignment vertical="center" wrapText="1"/>
      <protection locked="0"/>
    </xf>
    <xf numFmtId="0" fontId="41" fillId="6" borderId="36" xfId="0" applyFont="1" applyFill="1" applyBorder="1" applyAlignment="1" applyProtection="1">
      <alignment horizontal="center" vertical="center" wrapText="1"/>
      <protection locked="0"/>
    </xf>
    <xf numFmtId="165" fontId="38" fillId="0" borderId="33" xfId="1" applyNumberFormat="1" applyFont="1" applyFill="1" applyBorder="1" applyProtection="1"/>
    <xf numFmtId="165" fontId="38" fillId="0" borderId="14" xfId="0" applyNumberFormat="1" applyFont="1" applyFill="1" applyBorder="1" applyAlignment="1" applyProtection="1">
      <protection locked="0"/>
    </xf>
    <xf numFmtId="165" fontId="38" fillId="0" borderId="21" xfId="0" applyNumberFormat="1" applyFont="1" applyFill="1" applyBorder="1" applyAlignment="1" applyProtection="1">
      <protection locked="0"/>
    </xf>
    <xf numFmtId="165" fontId="38" fillId="0" borderId="20" xfId="0" applyNumberFormat="1" applyFont="1" applyFill="1" applyBorder="1" applyAlignment="1" applyProtection="1">
      <protection locked="0"/>
    </xf>
    <xf numFmtId="165" fontId="38" fillId="0" borderId="78" xfId="0" applyNumberFormat="1" applyFont="1" applyFill="1" applyBorder="1" applyAlignment="1" applyProtection="1">
      <protection locked="0"/>
    </xf>
    <xf numFmtId="165" fontId="3" fillId="0" borderId="52" xfId="1" applyNumberFormat="1" applyFont="1" applyFill="1" applyBorder="1" applyProtection="1"/>
    <xf numFmtId="43" fontId="31" fillId="0" borderId="38" xfId="1" applyNumberFormat="1" applyFont="1" applyFill="1" applyBorder="1" applyProtection="1"/>
    <xf numFmtId="43" fontId="31" fillId="0" borderId="43" xfId="1" applyNumberFormat="1" applyFont="1" applyFill="1" applyBorder="1" applyProtection="1"/>
    <xf numFmtId="0" fontId="44" fillId="0" borderId="27" xfId="0" applyFont="1" applyFill="1" applyBorder="1" applyAlignment="1" applyProtection="1">
      <alignment vertical="center" wrapText="1"/>
      <protection locked="0"/>
    </xf>
    <xf numFmtId="0" fontId="38" fillId="0" borderId="27" xfId="0" applyFont="1" applyFill="1" applyBorder="1" applyAlignment="1" applyProtection="1">
      <protection locked="0"/>
    </xf>
    <xf numFmtId="9" fontId="3" fillId="8" borderId="0" xfId="0" applyNumberFormat="1" applyFont="1" applyFill="1" applyBorder="1" applyAlignment="1" applyProtection="1">
      <protection locked="0"/>
    </xf>
    <xf numFmtId="0" fontId="44" fillId="6" borderId="57" xfId="0" applyFont="1" applyFill="1" applyBorder="1" applyAlignment="1" applyProtection="1">
      <alignment horizontal="center" vertical="center" wrapText="1"/>
      <protection locked="0"/>
    </xf>
    <xf numFmtId="0" fontId="44" fillId="6" borderId="34" xfId="0" applyFont="1" applyFill="1" applyBorder="1" applyAlignment="1" applyProtection="1">
      <alignment horizontal="center" vertical="center" wrapText="1"/>
      <protection locked="0"/>
    </xf>
    <xf numFmtId="43" fontId="31" fillId="0" borderId="66" xfId="1" applyNumberFormat="1" applyFont="1" applyFill="1" applyBorder="1" applyProtection="1"/>
    <xf numFmtId="43" fontId="31" fillId="0" borderId="14" xfId="1" applyNumberFormat="1" applyFont="1" applyFill="1" applyBorder="1" applyProtection="1"/>
    <xf numFmtId="165" fontId="31" fillId="0" borderId="14" xfId="1" applyNumberFormat="1" applyFont="1" applyFill="1" applyBorder="1" applyProtection="1"/>
    <xf numFmtId="165" fontId="31" fillId="0" borderId="13" xfId="1" applyNumberFormat="1" applyFont="1" applyFill="1" applyBorder="1" applyProtection="1"/>
    <xf numFmtId="0" fontId="1" fillId="0" borderId="34" xfId="0" applyFont="1" applyBorder="1" applyProtection="1">
      <protection locked="0"/>
    </xf>
    <xf numFmtId="0" fontId="1" fillId="0" borderId="27" xfId="0" applyFont="1" applyBorder="1" applyProtection="1">
      <protection locked="0"/>
    </xf>
    <xf numFmtId="0" fontId="1" fillId="0" borderId="17" xfId="0" applyFont="1" applyBorder="1" applyProtection="1">
      <protection locked="0"/>
    </xf>
    <xf numFmtId="0" fontId="3" fillId="8" borderId="0" xfId="0" applyFont="1" applyFill="1" applyBorder="1" applyAlignment="1" applyProtection="1">
      <protection locked="0"/>
    </xf>
    <xf numFmtId="165" fontId="31" fillId="0" borderId="38" xfId="1" applyNumberFormat="1" applyFont="1" applyFill="1" applyBorder="1" applyAlignment="1" applyProtection="1">
      <alignment horizontal="center"/>
    </xf>
    <xf numFmtId="165" fontId="31" fillId="0" borderId="39" xfId="1" applyNumberFormat="1" applyFont="1" applyFill="1" applyBorder="1" applyAlignment="1" applyProtection="1">
      <alignment horizontal="center"/>
    </xf>
    <xf numFmtId="165" fontId="31" fillId="0" borderId="43" xfId="1" applyNumberFormat="1" applyFont="1" applyFill="1" applyBorder="1" applyAlignment="1" applyProtection="1">
      <alignment horizontal="center"/>
    </xf>
    <xf numFmtId="165" fontId="55" fillId="6" borderId="0" xfId="1" applyNumberFormat="1" applyFont="1" applyFill="1" applyAlignment="1" applyProtection="1">
      <alignment horizontal="center"/>
      <protection locked="0"/>
    </xf>
    <xf numFmtId="0" fontId="49" fillId="0" borderId="0" xfId="0" applyFont="1" applyFill="1" applyAlignment="1" applyProtection="1">
      <protection locked="0"/>
    </xf>
    <xf numFmtId="0" fontId="40" fillId="0" borderId="0" xfId="0" applyFont="1" applyFill="1" applyAlignment="1" applyProtection="1">
      <protection locked="0"/>
    </xf>
    <xf numFmtId="0" fontId="40" fillId="0" borderId="15" xfId="0" applyFont="1" applyFill="1" applyBorder="1" applyAlignment="1" applyProtection="1">
      <protection locked="0"/>
    </xf>
    <xf numFmtId="165" fontId="38" fillId="0" borderId="7" xfId="0" applyNumberFormat="1" applyFont="1" applyFill="1" applyBorder="1" applyAlignment="1" applyProtection="1">
      <protection locked="0"/>
    </xf>
    <xf numFmtId="165" fontId="3" fillId="0" borderId="7" xfId="1" applyNumberFormat="1" applyFont="1" applyFill="1" applyBorder="1" applyProtection="1"/>
    <xf numFmtId="165" fontId="38" fillId="0" borderId="24" xfId="0" applyNumberFormat="1" applyFont="1" applyFill="1" applyBorder="1" applyAlignment="1" applyProtection="1">
      <protection locked="0"/>
    </xf>
    <xf numFmtId="165" fontId="31" fillId="0" borderId="71" xfId="1" applyNumberFormat="1" applyFont="1" applyFill="1" applyBorder="1" applyProtection="1"/>
    <xf numFmtId="165" fontId="31" fillId="0" borderId="72" xfId="1" applyNumberFormat="1" applyFont="1" applyFill="1" applyBorder="1" applyProtection="1"/>
    <xf numFmtId="165" fontId="31" fillId="0" borderId="80" xfId="1" applyNumberFormat="1" applyFont="1" applyFill="1" applyBorder="1" applyProtection="1"/>
    <xf numFmtId="165" fontId="31" fillId="0" borderId="81" xfId="1" applyNumberFormat="1" applyFont="1" applyFill="1" applyBorder="1" applyProtection="1"/>
    <xf numFmtId="165" fontId="31" fillId="0" borderId="60" xfId="1" applyNumberFormat="1" applyFont="1" applyFill="1" applyBorder="1" applyProtection="1"/>
    <xf numFmtId="165" fontId="31" fillId="0" borderId="65" xfId="1" applyNumberFormat="1" applyFont="1" applyFill="1" applyBorder="1" applyProtection="1"/>
    <xf numFmtId="0" fontId="3" fillId="8" borderId="0" xfId="0" applyFont="1" applyFill="1" applyBorder="1" applyAlignment="1" applyProtection="1">
      <alignment horizontal="right"/>
      <protection locked="0"/>
    </xf>
    <xf numFmtId="0" fontId="3" fillId="8" borderId="0" xfId="0" applyFont="1" applyFill="1" applyBorder="1" applyAlignment="1" applyProtection="1">
      <alignment horizontal="left"/>
      <protection locked="0"/>
    </xf>
    <xf numFmtId="9" fontId="0" fillId="7" borderId="0" xfId="0" applyNumberFormat="1" applyFont="1" applyFill="1" applyBorder="1" applyAlignment="1" applyProtection="1">
      <protection locked="0"/>
    </xf>
    <xf numFmtId="9" fontId="0" fillId="0" borderId="0" xfId="0" applyNumberFormat="1" applyFont="1" applyFill="1" applyBorder="1" applyAlignment="1" applyProtection="1">
      <protection locked="0"/>
    </xf>
    <xf numFmtId="0" fontId="38" fillId="0" borderId="16" xfId="0" applyFont="1" applyFill="1" applyBorder="1" applyAlignment="1" applyProtection="1">
      <alignment horizontal="center"/>
      <protection locked="0"/>
    </xf>
    <xf numFmtId="0" fontId="38" fillId="0" borderId="25" xfId="0" applyFont="1" applyFill="1" applyBorder="1" applyAlignment="1" applyProtection="1">
      <alignment horizontal="center"/>
      <protection locked="0"/>
    </xf>
    <xf numFmtId="0" fontId="38" fillId="0" borderId="14" xfId="0" applyFont="1" applyFill="1" applyBorder="1" applyAlignment="1" applyProtection="1">
      <alignment horizontal="center"/>
      <protection locked="0"/>
    </xf>
    <xf numFmtId="0" fontId="38" fillId="0" borderId="24" xfId="0" applyFont="1" applyFill="1" applyBorder="1" applyAlignment="1" applyProtection="1">
      <alignment horizontal="center"/>
      <protection locked="0"/>
    </xf>
    <xf numFmtId="0" fontId="31" fillId="0" borderId="24" xfId="0" applyFont="1" applyFill="1" applyBorder="1" applyProtection="1">
      <protection locked="0"/>
    </xf>
    <xf numFmtId="165" fontId="38" fillId="0" borderId="36" xfId="1" applyNumberFormat="1" applyFont="1" applyFill="1" applyBorder="1" applyProtection="1"/>
    <xf numFmtId="165" fontId="38" fillId="0" borderId="45" xfId="1" applyNumberFormat="1" applyFont="1" applyFill="1" applyBorder="1" applyProtection="1"/>
    <xf numFmtId="165" fontId="38" fillId="0" borderId="58" xfId="1" applyNumberFormat="1" applyFont="1" applyFill="1" applyBorder="1" applyProtection="1"/>
    <xf numFmtId="165" fontId="38" fillId="0" borderId="24" xfId="1" applyNumberFormat="1" applyFont="1" applyFill="1" applyBorder="1" applyAlignment="1" applyProtection="1">
      <protection locked="0"/>
    </xf>
    <xf numFmtId="165" fontId="38" fillId="0" borderId="59" xfId="1" applyNumberFormat="1" applyFont="1" applyFill="1" applyBorder="1" applyProtection="1"/>
    <xf numFmtId="165" fontId="38" fillId="0" borderId="60" xfId="1" applyNumberFormat="1" applyFont="1" applyFill="1" applyBorder="1" applyProtection="1"/>
    <xf numFmtId="0" fontId="44" fillId="0" borderId="54" xfId="0" applyFont="1" applyFill="1" applyBorder="1" applyAlignment="1" applyProtection="1">
      <alignment horizontal="center" vertical="center"/>
      <protection locked="0"/>
    </xf>
    <xf numFmtId="165" fontId="38" fillId="0" borderId="38" xfId="1" applyNumberFormat="1" applyFont="1" applyFill="1" applyBorder="1" applyProtection="1"/>
    <xf numFmtId="165" fontId="38" fillId="0" borderId="39" xfId="1" applyNumberFormat="1" applyFont="1" applyFill="1" applyBorder="1" applyProtection="1"/>
    <xf numFmtId="165" fontId="38" fillId="0" borderId="66" xfId="1" applyNumberFormat="1" applyFont="1" applyFill="1" applyBorder="1" applyProtection="1"/>
    <xf numFmtId="165" fontId="38" fillId="0" borderId="43" xfId="1" applyNumberFormat="1" applyFont="1" applyFill="1" applyBorder="1" applyProtection="1"/>
    <xf numFmtId="165" fontId="38" fillId="0" borderId="74" xfId="1" applyNumberFormat="1" applyFont="1" applyFill="1" applyBorder="1" applyProtection="1"/>
    <xf numFmtId="165" fontId="38" fillId="0" borderId="42" xfId="1" applyNumberFormat="1" applyFont="1" applyFill="1" applyBorder="1" applyProtection="1"/>
    <xf numFmtId="165" fontId="38" fillId="0" borderId="79" xfId="1" applyNumberFormat="1" applyFont="1" applyFill="1" applyBorder="1" applyProtection="1"/>
    <xf numFmtId="165" fontId="38" fillId="0" borderId="75" xfId="1" applyNumberFormat="1" applyFont="1" applyFill="1" applyBorder="1" applyProtection="1"/>
    <xf numFmtId="165" fontId="38" fillId="0" borderId="69" xfId="1" applyNumberFormat="1" applyFont="1" applyFill="1" applyBorder="1" applyProtection="1"/>
    <xf numFmtId="165" fontId="38" fillId="0" borderId="70" xfId="1" applyNumberFormat="1" applyFont="1" applyFill="1" applyBorder="1" applyProtection="1"/>
    <xf numFmtId="165" fontId="38" fillId="0" borderId="62" xfId="1" applyNumberFormat="1" applyFont="1" applyFill="1" applyBorder="1" applyProtection="1"/>
    <xf numFmtId="165" fontId="38" fillId="6" borderId="31" xfId="1" applyNumberFormat="1" applyFont="1" applyFill="1" applyBorder="1" applyProtection="1"/>
    <xf numFmtId="165" fontId="38" fillId="6" borderId="33" xfId="1" applyNumberFormat="1" applyFont="1" applyFill="1" applyBorder="1" applyProtection="1"/>
    <xf numFmtId="165" fontId="38" fillId="6" borderId="25" xfId="1" applyNumberFormat="1" applyFont="1" applyFill="1" applyBorder="1" applyProtection="1"/>
    <xf numFmtId="41" fontId="38" fillId="14" borderId="31" xfId="1" applyNumberFormat="1" applyFont="1" applyFill="1" applyBorder="1" applyAlignment="1" applyProtection="1">
      <alignment horizontal="center"/>
    </xf>
    <xf numFmtId="43" fontId="38" fillId="14" borderId="33" xfId="1" applyNumberFormat="1" applyFont="1" applyFill="1" applyBorder="1" applyProtection="1"/>
    <xf numFmtId="43" fontId="38" fillId="14" borderId="25" xfId="1" applyNumberFormat="1" applyFont="1" applyFill="1" applyBorder="1" applyProtection="1"/>
    <xf numFmtId="0" fontId="44" fillId="0" borderId="18" xfId="0" applyFont="1" applyFill="1" applyBorder="1" applyAlignment="1" applyProtection="1">
      <alignment horizontal="center" vertical="center"/>
      <protection locked="0"/>
    </xf>
    <xf numFmtId="0" fontId="44" fillId="0" borderId="2" xfId="0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53" fillId="0" borderId="0" xfId="13"/>
    <xf numFmtId="165" fontId="0" fillId="0" borderId="0" xfId="0" applyNumberFormat="1" applyProtection="1">
      <protection locked="0"/>
    </xf>
    <xf numFmtId="165" fontId="0" fillId="0" borderId="0" xfId="0" applyNumberFormat="1"/>
    <xf numFmtId="0" fontId="1" fillId="0" borderId="66" xfId="0" applyFont="1" applyFill="1" applyBorder="1" applyAlignment="1" applyProtection="1">
      <alignment horizontal="left"/>
      <protection locked="0"/>
    </xf>
    <xf numFmtId="0" fontId="1" fillId="0" borderId="62" xfId="0" applyFont="1" applyFill="1" applyBorder="1" applyAlignment="1" applyProtection="1">
      <alignment horizontal="left"/>
      <protection locked="0"/>
    </xf>
    <xf numFmtId="0" fontId="0" fillId="0" borderId="24" xfId="0" applyFill="1" applyBorder="1" applyProtection="1">
      <protection locked="0"/>
    </xf>
    <xf numFmtId="165" fontId="38" fillId="0" borderId="24" xfId="1" applyNumberFormat="1" applyFont="1" applyFill="1" applyBorder="1" applyAlignment="1" applyProtection="1">
      <alignment horizontal="center"/>
      <protection locked="0"/>
    </xf>
    <xf numFmtId="0" fontId="0" fillId="0" borderId="29" xfId="0" applyFill="1" applyBorder="1" applyProtection="1">
      <protection locked="0"/>
    </xf>
    <xf numFmtId="0" fontId="0" fillId="0" borderId="22" xfId="0" applyFill="1" applyBorder="1" applyAlignment="1">
      <alignment horizontal="right"/>
    </xf>
    <xf numFmtId="0" fontId="0" fillId="0" borderId="50" xfId="0" applyFill="1" applyBorder="1" applyAlignment="1">
      <alignment horizontal="center"/>
    </xf>
    <xf numFmtId="0" fontId="0" fillId="0" borderId="34" xfId="0" applyBorder="1"/>
    <xf numFmtId="0" fontId="0" fillId="0" borderId="22" xfId="0" applyBorder="1"/>
    <xf numFmtId="0" fontId="32" fillId="0" borderId="22" xfId="0" applyFont="1" applyBorder="1"/>
    <xf numFmtId="0" fontId="0" fillId="0" borderId="22" xfId="0" applyFill="1" applyBorder="1"/>
    <xf numFmtId="0" fontId="0" fillId="0" borderId="51" xfId="0" applyBorder="1"/>
    <xf numFmtId="0" fontId="0" fillId="0" borderId="27" xfId="0" applyBorder="1"/>
    <xf numFmtId="0" fontId="0" fillId="0" borderId="24" xfId="0" applyFill="1" applyBorder="1"/>
    <xf numFmtId="0" fontId="34" fillId="0" borderId="0" xfId="0" applyFont="1" applyBorder="1" applyAlignment="1">
      <alignment horizontal="center"/>
    </xf>
    <xf numFmtId="0" fontId="34" fillId="0" borderId="24" xfId="0" applyFont="1" applyFill="1" applyBorder="1" applyAlignment="1">
      <alignment horizontal="center"/>
    </xf>
    <xf numFmtId="0" fontId="35" fillId="7" borderId="0" xfId="0" applyFont="1" applyFill="1" applyBorder="1" applyAlignment="1">
      <alignment horizontal="center"/>
    </xf>
    <xf numFmtId="0" fontId="34" fillId="7" borderId="0" xfId="0" applyFont="1" applyFill="1" applyBorder="1" applyAlignment="1">
      <alignment horizontal="center"/>
    </xf>
    <xf numFmtId="0" fontId="33" fillId="0" borderId="27" xfId="0" applyFont="1" applyBorder="1"/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33" fillId="0" borderId="18" xfId="0" applyFont="1" applyBorder="1"/>
    <xf numFmtId="0" fontId="33" fillId="0" borderId="54" xfId="0" applyFont="1" applyBorder="1" applyAlignment="1">
      <alignment horizontal="center" wrapText="1"/>
    </xf>
    <xf numFmtId="165" fontId="0" fillId="12" borderId="0" xfId="1" applyNumberFormat="1" applyFont="1" applyFill="1" applyBorder="1"/>
    <xf numFmtId="165" fontId="0" fillId="0" borderId="24" xfId="1" applyNumberFormat="1" applyFont="1" applyFill="1" applyBorder="1"/>
    <xf numFmtId="0" fontId="0" fillId="0" borderId="27" xfId="0" applyFill="1" applyBorder="1"/>
    <xf numFmtId="165" fontId="0" fillId="13" borderId="0" xfId="1" applyNumberFormat="1" applyFont="1" applyFill="1" applyBorder="1"/>
    <xf numFmtId="0" fontId="0" fillId="6" borderId="27" xfId="0" applyFill="1" applyBorder="1"/>
    <xf numFmtId="165" fontId="0" fillId="6" borderId="24" xfId="1" applyNumberFormat="1" applyFont="1" applyFill="1" applyBorder="1"/>
    <xf numFmtId="0" fontId="0" fillId="6" borderId="27" xfId="0" applyFill="1" applyBorder="1" applyAlignment="1">
      <alignment horizontal="left" indent="2"/>
    </xf>
    <xf numFmtId="165" fontId="0" fillId="6" borderId="54" xfId="1" applyNumberFormat="1" applyFont="1" applyFill="1" applyBorder="1"/>
    <xf numFmtId="0" fontId="0" fillId="0" borderId="27" xfId="0" applyBorder="1" applyAlignment="1">
      <alignment horizontal="left" indent="2"/>
    </xf>
    <xf numFmtId="165" fontId="0" fillId="0" borderId="24" xfId="1" applyNumberFormat="1" applyFont="1" applyBorder="1"/>
    <xf numFmtId="165" fontId="0" fillId="0" borderId="54" xfId="1" applyNumberFormat="1" applyFont="1" applyFill="1" applyBorder="1"/>
    <xf numFmtId="165" fontId="0" fillId="0" borderId="42" xfId="1" applyNumberFormat="1" applyFont="1" applyBorder="1"/>
    <xf numFmtId="0" fontId="0" fillId="0" borderId="17" xfId="0" applyBorder="1"/>
    <xf numFmtId="0" fontId="33" fillId="0" borderId="11" xfId="0" applyFont="1" applyBorder="1"/>
    <xf numFmtId="0" fontId="0" fillId="0" borderId="11" xfId="0" applyBorder="1"/>
    <xf numFmtId="0" fontId="0" fillId="0" borderId="11" xfId="0" applyFill="1" applyBorder="1"/>
    <xf numFmtId="0" fontId="0" fillId="0" borderId="26" xfId="0" applyFill="1" applyBorder="1"/>
    <xf numFmtId="0" fontId="1" fillId="0" borderId="27" xfId="0" applyFont="1" applyBorder="1"/>
    <xf numFmtId="0" fontId="3" fillId="6" borderId="13" xfId="0" applyFont="1" applyFill="1" applyBorder="1" applyAlignment="1" applyProtection="1">
      <alignment horizontal="left"/>
      <protection locked="0"/>
    </xf>
    <xf numFmtId="0" fontId="3" fillId="0" borderId="14" xfId="0" applyFont="1" applyFill="1" applyBorder="1" applyAlignment="1" applyProtection="1">
      <alignment horizontal="left"/>
      <protection locked="0"/>
    </xf>
    <xf numFmtId="14" fontId="3" fillId="12" borderId="0" xfId="0" applyNumberFormat="1" applyFont="1" applyFill="1" applyAlignment="1">
      <alignment horizontal="center"/>
    </xf>
    <xf numFmtId="165" fontId="1" fillId="0" borderId="0" xfId="1" applyNumberFormat="1" applyFont="1" applyFill="1" applyBorder="1" applyAlignment="1" applyProtection="1">
      <alignment horizontal="right"/>
      <protection locked="0"/>
    </xf>
    <xf numFmtId="0" fontId="41" fillId="0" borderId="22" xfId="0" applyFont="1" applyFill="1" applyBorder="1" applyAlignment="1" applyProtection="1">
      <alignment horizontal="center" vertical="center" wrapText="1"/>
      <protection locked="0"/>
    </xf>
    <xf numFmtId="0" fontId="41" fillId="0" borderId="0" xfId="0" applyFont="1" applyFill="1" applyBorder="1" applyAlignment="1" applyProtection="1">
      <alignment horizontal="center" vertical="center" wrapText="1"/>
      <protection locked="0"/>
    </xf>
    <xf numFmtId="0" fontId="41" fillId="0" borderId="34" xfId="0" applyFont="1" applyFill="1" applyBorder="1" applyAlignment="1" applyProtection="1">
      <alignment horizontal="center" vertical="center" wrapText="1"/>
      <protection locked="0"/>
    </xf>
    <xf numFmtId="0" fontId="41" fillId="0" borderId="27" xfId="0" applyFont="1" applyFill="1" applyBorder="1" applyAlignment="1" applyProtection="1">
      <alignment horizontal="center" vertical="center" wrapText="1"/>
      <protection locked="0"/>
    </xf>
    <xf numFmtId="165" fontId="31" fillId="0" borderId="16" xfId="1" applyNumberFormat="1" applyFont="1" applyFill="1" applyBorder="1" applyProtection="1">
      <protection locked="0"/>
    </xf>
    <xf numFmtId="165" fontId="31" fillId="0" borderId="17" xfId="1" applyNumberFormat="1" applyFont="1" applyFill="1" applyBorder="1" applyProtection="1">
      <protection locked="0"/>
    </xf>
    <xf numFmtId="165" fontId="31" fillId="0" borderId="31" xfId="1" applyNumberFormat="1" applyFont="1" applyFill="1" applyBorder="1" applyProtection="1">
      <protection locked="0"/>
    </xf>
    <xf numFmtId="165" fontId="38" fillId="0" borderId="57" xfId="1" applyNumberFormat="1" applyFont="1" applyFill="1" applyBorder="1" applyProtection="1"/>
    <xf numFmtId="165" fontId="38" fillId="0" borderId="19" xfId="1" applyNumberFormat="1" applyFont="1" applyFill="1" applyBorder="1" applyProtection="1"/>
    <xf numFmtId="165" fontId="38" fillId="0" borderId="82" xfId="1" applyNumberFormat="1" applyFont="1" applyFill="1" applyBorder="1" applyProtection="1"/>
    <xf numFmtId="165" fontId="38" fillId="0" borderId="50" xfId="1" applyNumberFormat="1" applyFont="1" applyFill="1" applyBorder="1" applyProtection="1"/>
    <xf numFmtId="165" fontId="38" fillId="0" borderId="83" xfId="1" applyNumberFormat="1" applyFont="1" applyFill="1" applyBorder="1" applyProtection="1"/>
    <xf numFmtId="165" fontId="31" fillId="7" borderId="38" xfId="1" applyNumberFormat="1" applyFont="1" applyFill="1" applyBorder="1" applyProtection="1">
      <protection locked="0"/>
    </xf>
    <xf numFmtId="165" fontId="31" fillId="7" borderId="39" xfId="1" applyNumberFormat="1" applyFont="1" applyFill="1" applyBorder="1" applyProtection="1">
      <protection locked="0"/>
    </xf>
    <xf numFmtId="0" fontId="19" fillId="0" borderId="0" xfId="0" applyFont="1" applyFill="1" applyProtection="1">
      <protection locked="0"/>
    </xf>
    <xf numFmtId="0" fontId="41" fillId="6" borderId="31" xfId="0" applyFont="1" applyFill="1" applyBorder="1" applyAlignment="1" applyProtection="1">
      <alignment horizontal="center" vertical="center" wrapText="1"/>
      <protection locked="0"/>
    </xf>
    <xf numFmtId="0" fontId="41" fillId="6" borderId="25" xfId="0" applyFont="1" applyFill="1" applyBorder="1" applyAlignment="1" applyProtection="1">
      <alignment horizontal="center" vertical="center" wrapText="1"/>
      <protection locked="0"/>
    </xf>
    <xf numFmtId="0" fontId="38" fillId="0" borderId="11" xfId="0" applyFont="1" applyFill="1" applyBorder="1" applyAlignment="1" applyProtection="1">
      <alignment horizontal="center"/>
      <protection locked="0"/>
    </xf>
    <xf numFmtId="0" fontId="41" fillId="0" borderId="31" xfId="0" applyFont="1" applyFill="1" applyBorder="1" applyAlignment="1" applyProtection="1">
      <alignment horizontal="center" vertical="center" wrapText="1"/>
      <protection locked="0"/>
    </xf>
    <xf numFmtId="0" fontId="41" fillId="0" borderId="25" xfId="0" applyFont="1" applyFill="1" applyBorder="1" applyAlignment="1" applyProtection="1">
      <alignment horizontal="center" vertical="center" wrapText="1"/>
      <protection locked="0"/>
    </xf>
    <xf numFmtId="8" fontId="1" fillId="0" borderId="0" xfId="0" applyNumberFormat="1" applyFont="1" applyAlignment="1">
      <alignment horizontal="left"/>
    </xf>
    <xf numFmtId="44" fontId="3" fillId="0" borderId="0" xfId="3" applyFont="1"/>
    <xf numFmtId="0" fontId="1" fillId="0" borderId="0" xfId="0" applyFont="1" applyAlignment="1">
      <alignment horizontal="left"/>
    </xf>
    <xf numFmtId="0" fontId="57" fillId="0" borderId="0" xfId="0" applyFont="1"/>
    <xf numFmtId="0" fontId="0" fillId="0" borderId="0" xfId="0" applyFont="1" applyBorder="1" applyAlignment="1">
      <alignment horizontal="left" vertical="center" wrapText="1"/>
    </xf>
    <xf numFmtId="0" fontId="3" fillId="8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12" borderId="0" xfId="0" applyFont="1" applyFill="1" applyAlignment="1">
      <alignment horizontal="right" vertical="center"/>
    </xf>
    <xf numFmtId="0" fontId="0" fillId="12" borderId="0" xfId="0" applyFill="1" applyAlignment="1">
      <alignment horizontal="right" vertical="center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41" fillId="6" borderId="31" xfId="0" applyFont="1" applyFill="1" applyBorder="1" applyAlignment="1" applyProtection="1">
      <alignment horizontal="center" vertical="center" wrapText="1"/>
      <protection locked="0"/>
    </xf>
    <xf numFmtId="0" fontId="41" fillId="6" borderId="25" xfId="0" applyFont="1" applyFill="1" applyBorder="1" applyAlignment="1" applyProtection="1">
      <alignment horizontal="center" vertical="center" wrapText="1"/>
      <protection locked="0"/>
    </xf>
    <xf numFmtId="0" fontId="31" fillId="6" borderId="32" xfId="0" applyFont="1" applyFill="1" applyBorder="1" applyAlignment="1" applyProtection="1">
      <alignment horizontal="center"/>
      <protection locked="0"/>
    </xf>
    <xf numFmtId="0" fontId="56" fillId="11" borderId="0" xfId="0" applyFont="1" applyFill="1" applyAlignment="1" applyProtection="1">
      <alignment horizontal="left" wrapText="1"/>
      <protection locked="0"/>
    </xf>
    <xf numFmtId="0" fontId="38" fillId="0" borderId="11" xfId="0" applyFont="1" applyFill="1" applyBorder="1" applyAlignment="1" applyProtection="1">
      <alignment horizontal="center"/>
      <protection locked="0"/>
    </xf>
    <xf numFmtId="0" fontId="41" fillId="0" borderId="31" xfId="0" applyFont="1" applyFill="1" applyBorder="1" applyAlignment="1" applyProtection="1">
      <alignment horizontal="center" vertical="center" wrapText="1"/>
      <protection locked="0"/>
    </xf>
    <xf numFmtId="0" fontId="41" fillId="0" borderId="25" xfId="0" applyFont="1" applyFill="1" applyBorder="1" applyAlignment="1" applyProtection="1">
      <alignment horizontal="center" vertical="center" wrapText="1"/>
      <protection locked="0"/>
    </xf>
    <xf numFmtId="0" fontId="41" fillId="0" borderId="13" xfId="0" applyFont="1" applyFill="1" applyBorder="1" applyAlignment="1" applyProtection="1">
      <alignment horizontal="center" vertical="center" wrapText="1"/>
      <protection locked="0"/>
    </xf>
    <xf numFmtId="0" fontId="41" fillId="0" borderId="14" xfId="0" applyFont="1" applyFill="1" applyBorder="1" applyAlignment="1" applyProtection="1">
      <alignment horizontal="center" vertical="center" wrapText="1"/>
      <protection locked="0"/>
    </xf>
    <xf numFmtId="0" fontId="41" fillId="0" borderId="21" xfId="0" applyFont="1" applyFill="1" applyBorder="1" applyAlignment="1" applyProtection="1">
      <alignment horizontal="center" vertical="center" wrapText="1"/>
      <protection locked="0"/>
    </xf>
    <xf numFmtId="0" fontId="44" fillId="0" borderId="34" xfId="0" applyFont="1" applyFill="1" applyBorder="1" applyAlignment="1" applyProtection="1">
      <alignment horizontal="center" vertical="center" wrapText="1"/>
      <protection locked="0"/>
    </xf>
    <xf numFmtId="0" fontId="44" fillId="0" borderId="17" xfId="0" applyFont="1" applyFill="1" applyBorder="1" applyAlignment="1" applyProtection="1">
      <alignment horizontal="center" vertical="center" wrapText="1"/>
      <protection locked="0"/>
    </xf>
    <xf numFmtId="0" fontId="44" fillId="0" borderId="63" xfId="0" applyFont="1" applyFill="1" applyBorder="1" applyAlignment="1" applyProtection="1">
      <alignment horizontal="center" vertical="center" wrapText="1"/>
      <protection locked="0"/>
    </xf>
    <xf numFmtId="0" fontId="44" fillId="0" borderId="60" xfId="0" applyFont="1" applyFill="1" applyBorder="1" applyAlignment="1" applyProtection="1">
      <alignment horizontal="center" vertical="center" wrapText="1"/>
      <protection locked="0"/>
    </xf>
    <xf numFmtId="0" fontId="44" fillId="0" borderId="64" xfId="0" applyFont="1" applyFill="1" applyBorder="1" applyAlignment="1" applyProtection="1">
      <alignment horizontal="center" vertical="center"/>
      <protection locked="0"/>
    </xf>
    <xf numFmtId="0" fontId="44" fillId="0" borderId="65" xfId="0" applyFont="1" applyFill="1" applyBorder="1" applyAlignment="1" applyProtection="1">
      <alignment horizontal="center" vertical="center"/>
      <protection locked="0"/>
    </xf>
    <xf numFmtId="0" fontId="36" fillId="10" borderId="0" xfId="7" applyFont="1" applyFill="1" applyAlignment="1" applyProtection="1">
      <alignment horizontal="left" vertical="center" wrapText="1"/>
      <protection locked="0"/>
    </xf>
    <xf numFmtId="0" fontId="11" fillId="6" borderId="0" xfId="0" applyFont="1" applyFill="1" applyAlignment="1" applyProtection="1">
      <alignment horizontal="center" vertical="center"/>
      <protection locked="0"/>
    </xf>
    <xf numFmtId="0" fontId="14" fillId="5" borderId="0" xfId="7" applyFont="1" applyFill="1" applyBorder="1" applyAlignment="1" applyProtection="1">
      <alignment horizontal="center" vertical="center"/>
      <protection locked="0"/>
    </xf>
    <xf numFmtId="0" fontId="30" fillId="11" borderId="0" xfId="0" applyFont="1" applyFill="1" applyBorder="1" applyAlignment="1" applyProtection="1">
      <alignment horizontal="center" vertical="center"/>
      <protection locked="0"/>
    </xf>
    <xf numFmtId="0" fontId="3" fillId="6" borderId="0" xfId="0" applyFont="1" applyFill="1" applyAlignment="1" applyProtection="1">
      <alignment horizontal="right"/>
      <protection locked="0"/>
    </xf>
    <xf numFmtId="0" fontId="37" fillId="0" borderId="0" xfId="0" applyFont="1" applyFill="1" applyAlignment="1" applyProtection="1">
      <alignment horizontal="center" vertical="center"/>
      <protection locked="0"/>
    </xf>
    <xf numFmtId="0" fontId="40" fillId="0" borderId="34" xfId="0" applyFont="1" applyFill="1" applyBorder="1" applyAlignment="1" applyProtection="1">
      <alignment horizontal="center" vertical="center" wrapText="1"/>
      <protection locked="0"/>
    </xf>
    <xf numFmtId="0" fontId="40" fillId="0" borderId="27" xfId="0" applyFont="1" applyFill="1" applyBorder="1" applyAlignment="1" applyProtection="1">
      <alignment horizontal="center" vertical="center" wrapText="1"/>
      <protection locked="0"/>
    </xf>
    <xf numFmtId="0" fontId="49" fillId="6" borderId="0" xfId="0" applyFont="1" applyFill="1" applyAlignment="1" applyProtection="1">
      <alignment horizontal="center"/>
      <protection locked="0"/>
    </xf>
    <xf numFmtId="0" fontId="40" fillId="6" borderId="0" xfId="0" applyFont="1" applyFill="1" applyAlignment="1" applyProtection="1">
      <alignment horizontal="center"/>
      <protection locked="0"/>
    </xf>
    <xf numFmtId="0" fontId="40" fillId="6" borderId="15" xfId="0" applyFont="1" applyFill="1" applyBorder="1" applyAlignment="1" applyProtection="1">
      <alignment horizontal="center"/>
      <protection locked="0"/>
    </xf>
    <xf numFmtId="0" fontId="52" fillId="0" borderId="22" xfId="0" applyFont="1" applyFill="1" applyBorder="1" applyAlignment="1" applyProtection="1">
      <alignment horizontal="center" vertical="center" wrapText="1"/>
      <protection locked="0"/>
    </xf>
    <xf numFmtId="0" fontId="52" fillId="0" borderId="0" xfId="0" applyFont="1" applyFill="1" applyBorder="1" applyAlignment="1" applyProtection="1">
      <alignment horizontal="center" vertical="center" wrapText="1"/>
      <protection locked="0"/>
    </xf>
    <xf numFmtId="0" fontId="33" fillId="6" borderId="31" xfId="0" applyFont="1" applyFill="1" applyBorder="1" applyAlignment="1">
      <alignment horizontal="center"/>
    </xf>
    <xf numFmtId="0" fontId="33" fillId="6" borderId="33" xfId="0" applyFont="1" applyFill="1" applyBorder="1" applyAlignment="1">
      <alignment horizontal="center"/>
    </xf>
    <xf numFmtId="0" fontId="33" fillId="6" borderId="25" xfId="0" applyFont="1" applyFill="1" applyBorder="1" applyAlignment="1">
      <alignment horizontal="center"/>
    </xf>
  </cellXfs>
  <cellStyles count="14">
    <cellStyle name="Comma" xfId="1" builtinId="3"/>
    <cellStyle name="Comma0" xfId="2" xr:uid="{00000000-0005-0000-0000-000001000000}"/>
    <cellStyle name="Currency 2" xfId="3" xr:uid="{00000000-0005-0000-0000-000002000000}"/>
    <cellStyle name="Currency0" xfId="4" xr:uid="{00000000-0005-0000-0000-000003000000}"/>
    <cellStyle name="Date" xfId="5" xr:uid="{00000000-0005-0000-0000-000004000000}"/>
    <cellStyle name="Fixed" xfId="6" xr:uid="{00000000-0005-0000-0000-000005000000}"/>
    <cellStyle name="Followed Hyperlink" xfId="10" builtinId="9" hidden="1"/>
    <cellStyle name="Followed Hyperlink" xfId="12" builtinId="9" hidden="1"/>
    <cellStyle name="Hyperlink" xfId="9" builtinId="8" hidden="1"/>
    <cellStyle name="Hyperlink" xfId="11" builtinId="8" hidden="1"/>
    <cellStyle name="Hyperlink" xfId="13" builtinId="8"/>
    <cellStyle name="Normal" xfId="0" builtinId="0"/>
    <cellStyle name="Normal 2" xfId="7" xr:uid="{00000000-0005-0000-0000-00000C000000}"/>
    <cellStyle name="Percent" xfId="8" builtinId="5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esearch.olemiss.edu/proposal-development/current-rate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12"/>
  <sheetViews>
    <sheetView tabSelected="1" workbookViewId="0">
      <selection activeCell="E17" sqref="E17"/>
    </sheetView>
  </sheetViews>
  <sheetFormatPr defaultColWidth="8.85546875" defaultRowHeight="27.75" customHeight="1"/>
  <cols>
    <col min="2" max="2" width="4.7109375" customWidth="1"/>
    <col min="3" max="3" width="14.5703125" customWidth="1"/>
    <col min="4" max="4" width="23.42578125" customWidth="1"/>
    <col min="5" max="6" width="13.28515625" customWidth="1"/>
    <col min="7" max="7" width="4.7109375" customWidth="1"/>
    <col min="8" max="8" width="9.7109375" customWidth="1"/>
  </cols>
  <sheetData>
    <row r="1" spans="1:10" ht="12.75" customHeight="1">
      <c r="A1" s="149"/>
      <c r="B1" s="149"/>
      <c r="C1" s="149"/>
      <c r="D1" s="149"/>
      <c r="E1" s="149"/>
      <c r="F1" s="149"/>
      <c r="G1" s="150"/>
      <c r="H1" s="149"/>
    </row>
    <row r="2" spans="1:10" ht="12.75" customHeight="1">
      <c r="A2" s="149"/>
      <c r="B2" s="555" t="s">
        <v>100</v>
      </c>
      <c r="C2" s="555"/>
      <c r="D2" s="555"/>
      <c r="E2" s="555"/>
      <c r="F2" s="555"/>
      <c r="G2" s="555"/>
      <c r="H2" s="149"/>
    </row>
    <row r="3" spans="1:10" ht="47.25" customHeight="1">
      <c r="A3" s="149"/>
      <c r="B3" s="556" t="s">
        <v>243</v>
      </c>
      <c r="C3" s="556"/>
      <c r="D3" s="556"/>
      <c r="E3" s="556"/>
      <c r="F3" s="556"/>
      <c r="G3" s="556"/>
      <c r="H3" s="149"/>
      <c r="J3" s="553" t="s">
        <v>283</v>
      </c>
    </row>
    <row r="4" spans="1:10" ht="12.75" customHeight="1">
      <c r="A4" s="149"/>
      <c r="B4" s="555" t="s">
        <v>101</v>
      </c>
      <c r="C4" s="555"/>
      <c r="D4" s="555"/>
      <c r="E4" s="555"/>
      <c r="F4" s="555"/>
      <c r="G4" s="555"/>
      <c r="H4" s="149"/>
    </row>
    <row r="5" spans="1:10" ht="31.5" customHeight="1">
      <c r="A5" s="149"/>
      <c r="B5" s="554" t="s">
        <v>248</v>
      </c>
      <c r="C5" s="554"/>
      <c r="D5" s="554"/>
      <c r="E5" s="554"/>
      <c r="F5" s="554"/>
      <c r="G5" s="554"/>
      <c r="H5" s="149"/>
    </row>
    <row r="6" spans="1:10" ht="31.5" customHeight="1">
      <c r="A6" s="149"/>
      <c r="B6" s="557" t="s">
        <v>217</v>
      </c>
      <c r="C6" s="557"/>
      <c r="D6" s="557"/>
      <c r="E6" s="557"/>
      <c r="F6" s="557"/>
      <c r="G6" s="557"/>
      <c r="H6" s="149"/>
    </row>
    <row r="7" spans="1:10" ht="24" customHeight="1">
      <c r="A7" s="149"/>
      <c r="B7" s="554" t="s">
        <v>218</v>
      </c>
      <c r="C7" s="554"/>
      <c r="D7" s="554"/>
      <c r="E7" s="554"/>
      <c r="F7" s="554"/>
      <c r="G7" s="554"/>
      <c r="H7" s="149"/>
    </row>
    <row r="8" spans="1:10" ht="31.5" customHeight="1">
      <c r="A8" s="149"/>
      <c r="B8" s="554" t="s">
        <v>219</v>
      </c>
      <c r="C8" s="554"/>
      <c r="D8" s="554"/>
      <c r="E8" s="554"/>
      <c r="F8" s="554"/>
      <c r="G8" s="554"/>
      <c r="H8" s="149"/>
    </row>
    <row r="9" spans="1:10" ht="31.5" customHeight="1">
      <c r="A9" s="149"/>
      <c r="B9" s="561" t="s">
        <v>234</v>
      </c>
      <c r="C9" s="562"/>
      <c r="D9" s="562"/>
      <c r="E9" s="562"/>
      <c r="F9" s="562"/>
      <c r="G9" s="562"/>
      <c r="H9" s="149"/>
    </row>
    <row r="10" spans="1:10" ht="31.5" customHeight="1">
      <c r="A10" s="149"/>
      <c r="B10" s="558" t="s">
        <v>235</v>
      </c>
      <c r="C10" s="554"/>
      <c r="D10" s="554"/>
      <c r="E10" s="554"/>
      <c r="F10" s="554"/>
      <c r="G10" s="554"/>
      <c r="H10" s="149"/>
    </row>
    <row r="11" spans="1:10" ht="44.25" customHeight="1">
      <c r="A11" s="149"/>
      <c r="B11" s="558" t="s">
        <v>268</v>
      </c>
      <c r="C11" s="554"/>
      <c r="D11" s="554"/>
      <c r="E11" s="554"/>
      <c r="F11" s="554"/>
      <c r="G11" s="554"/>
      <c r="H11" s="149"/>
    </row>
    <row r="12" spans="1:10" ht="42" customHeight="1">
      <c r="A12" s="149"/>
      <c r="B12" s="558" t="s">
        <v>249</v>
      </c>
      <c r="C12" s="554"/>
      <c r="D12" s="554"/>
      <c r="E12" s="554"/>
      <c r="F12" s="554"/>
      <c r="G12" s="554"/>
      <c r="H12" s="149"/>
    </row>
    <row r="13" spans="1:10" ht="12.75" customHeight="1">
      <c r="A13" s="149"/>
      <c r="B13" s="149"/>
      <c r="C13" s="149"/>
      <c r="D13" s="149"/>
      <c r="E13" s="149"/>
      <c r="F13" s="149"/>
      <c r="G13" s="150"/>
      <c r="H13" s="149"/>
    </row>
    <row r="14" spans="1:10" ht="12.75" customHeight="1">
      <c r="A14" s="149"/>
      <c r="B14" s="149"/>
      <c r="C14" s="149"/>
      <c r="D14" s="149"/>
      <c r="E14" s="149"/>
      <c r="F14" s="559" t="s">
        <v>244</v>
      </c>
      <c r="G14" s="560"/>
      <c r="H14" s="528">
        <v>45504</v>
      </c>
    </row>
    <row r="15" spans="1:10" ht="12.75" customHeight="1"/>
    <row r="16" spans="1:10" ht="12.75" customHeight="1">
      <c r="B16" s="478" t="s">
        <v>274</v>
      </c>
      <c r="C16" s="478"/>
      <c r="D16" s="478"/>
      <c r="E16" s="478"/>
      <c r="F16" s="478"/>
    </row>
    <row r="17" spans="2:6" ht="12.75" customHeight="1">
      <c r="C17" s="478" t="s">
        <v>236</v>
      </c>
      <c r="D17" s="479" t="s">
        <v>237</v>
      </c>
      <c r="E17" s="480" t="s">
        <v>238</v>
      </c>
      <c r="F17" s="552" t="s">
        <v>275</v>
      </c>
    </row>
    <row r="18" spans="2:6" ht="12.75" customHeight="1">
      <c r="C18" s="478"/>
      <c r="D18" s="479" t="s">
        <v>237</v>
      </c>
      <c r="E18" s="480" t="s">
        <v>276</v>
      </c>
      <c r="F18" s="552" t="s">
        <v>277</v>
      </c>
    </row>
    <row r="19" spans="2:6" ht="12.75" customHeight="1">
      <c r="D19" s="479" t="s">
        <v>239</v>
      </c>
      <c r="E19" s="480" t="s">
        <v>280</v>
      </c>
      <c r="F19" s="552" t="s">
        <v>278</v>
      </c>
    </row>
    <row r="20" spans="2:6" ht="12.75" customHeight="1">
      <c r="D20" s="479" t="s">
        <v>269</v>
      </c>
      <c r="E20" s="480" t="s">
        <v>279</v>
      </c>
      <c r="F20" s="552" t="s">
        <v>278</v>
      </c>
    </row>
    <row r="21" spans="2:6" ht="12.75" customHeight="1">
      <c r="D21" s="479"/>
      <c r="E21" s="42"/>
      <c r="F21" s="42"/>
    </row>
    <row r="22" spans="2:6" ht="12.75" customHeight="1">
      <c r="C22" s="478" t="s">
        <v>240</v>
      </c>
      <c r="D22" s="479" t="s">
        <v>237</v>
      </c>
      <c r="E22" s="480" t="s">
        <v>241</v>
      </c>
      <c r="F22" s="552" t="s">
        <v>278</v>
      </c>
    </row>
    <row r="23" spans="2:6" ht="12.75" customHeight="1">
      <c r="D23" s="479" t="s">
        <v>239</v>
      </c>
      <c r="E23" s="480" t="s">
        <v>241</v>
      </c>
      <c r="F23" s="552" t="s">
        <v>278</v>
      </c>
    </row>
    <row r="24" spans="2:6" ht="12.75" customHeight="1">
      <c r="D24" s="479" t="s">
        <v>269</v>
      </c>
      <c r="E24" s="480" t="s">
        <v>241</v>
      </c>
      <c r="F24" s="552" t="s">
        <v>278</v>
      </c>
    </row>
    <row r="25" spans="2:6" ht="12.75" customHeight="1">
      <c r="D25" s="479"/>
      <c r="E25" s="480"/>
      <c r="F25" s="480"/>
    </row>
    <row r="26" spans="2:6" ht="12.75" customHeight="1">
      <c r="C26" t="s">
        <v>245</v>
      </c>
      <c r="D26" s="479"/>
      <c r="E26" s="480"/>
      <c r="F26" s="480"/>
    </row>
    <row r="27" spans="2:6" ht="12.75" customHeight="1">
      <c r="D27" s="479"/>
      <c r="E27" s="480"/>
      <c r="F27" s="480"/>
    </row>
    <row r="28" spans="2:6" ht="12.75" customHeight="1">
      <c r="B28" s="478" t="s">
        <v>285</v>
      </c>
      <c r="D28" s="479"/>
      <c r="E28" s="480"/>
      <c r="F28" s="480"/>
    </row>
    <row r="29" spans="2:6" ht="12.75" customHeight="1">
      <c r="C29" s="550" t="s">
        <v>266</v>
      </c>
      <c r="D29" s="479"/>
      <c r="E29" s="480"/>
      <c r="F29" s="551">
        <v>4806</v>
      </c>
    </row>
    <row r="30" spans="2:6" ht="12.75" customHeight="1">
      <c r="C30" s="479"/>
      <c r="D30" s="479"/>
      <c r="E30" s="480"/>
      <c r="F30" s="480"/>
    </row>
    <row r="31" spans="2:6" ht="12.75" customHeight="1">
      <c r="D31" s="479"/>
      <c r="E31" s="480"/>
      <c r="F31" s="480"/>
    </row>
    <row r="32" spans="2:6" ht="12.75" customHeight="1">
      <c r="B32" s="478" t="s">
        <v>267</v>
      </c>
      <c r="C32" s="479"/>
    </row>
    <row r="33" spans="3:3" ht="12.75" customHeight="1">
      <c r="C33" s="481" t="s">
        <v>242</v>
      </c>
    </row>
    <row r="34" spans="3:3" ht="12.75" customHeight="1"/>
    <row r="35" spans="3:3" ht="12.75" customHeight="1"/>
    <row r="36" spans="3:3" ht="12.75" customHeight="1"/>
    <row r="37" spans="3:3" ht="12.75" customHeight="1"/>
    <row r="38" spans="3:3" ht="12.75" customHeight="1"/>
    <row r="39" spans="3:3" ht="12.75" customHeight="1"/>
    <row r="40" spans="3:3" ht="12.75" customHeight="1"/>
    <row r="41" spans="3:3" ht="12.75" customHeight="1"/>
    <row r="42" spans="3:3" ht="12.75" customHeight="1"/>
    <row r="43" spans="3:3" ht="12.75" customHeight="1"/>
    <row r="44" spans="3:3" ht="12.75" customHeight="1"/>
    <row r="45" spans="3:3" ht="12.75" customHeight="1"/>
    <row r="46" spans="3:3" ht="12.75" customHeight="1"/>
    <row r="47" spans="3:3" ht="12.75" customHeight="1"/>
    <row r="48" spans="3:3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  <row r="1024" ht="12.75" customHeight="1"/>
    <row r="1025" ht="12.75" customHeight="1"/>
    <row r="1026" ht="12.75" customHeight="1"/>
    <row r="1027" ht="12.75" customHeight="1"/>
    <row r="1028" ht="12.75" customHeight="1"/>
    <row r="1029" ht="12.75" customHeight="1"/>
    <row r="1030" ht="12.75" customHeight="1"/>
    <row r="1031" ht="12.75" customHeight="1"/>
    <row r="1032" ht="12.75" customHeight="1"/>
    <row r="1033" ht="12.75" customHeight="1"/>
    <row r="1034" ht="12.75" customHeight="1"/>
    <row r="1035" ht="12.75" customHeight="1"/>
    <row r="1036" ht="12.75" customHeight="1"/>
    <row r="1037" ht="12.75" customHeight="1"/>
    <row r="1038" ht="12.75" customHeight="1"/>
    <row r="1039" ht="12.75" customHeight="1"/>
    <row r="1040" ht="12.75" customHeight="1"/>
    <row r="1041" ht="12.75" customHeight="1"/>
    <row r="1042" ht="12.75" customHeight="1"/>
    <row r="1043" ht="12.75" customHeight="1"/>
    <row r="1044" ht="12.75" customHeight="1"/>
    <row r="1045" ht="12.75" customHeight="1"/>
    <row r="1046" ht="12.75" customHeight="1"/>
    <row r="1047" ht="12.75" customHeight="1"/>
    <row r="1048" ht="12.75" customHeight="1"/>
    <row r="1049" ht="12.75" customHeight="1"/>
    <row r="1050" ht="12.75" customHeight="1"/>
    <row r="1051" ht="12.75" customHeight="1"/>
    <row r="1052" ht="12.75" customHeight="1"/>
    <row r="1053" ht="12.75" customHeight="1"/>
    <row r="1054" ht="12.75" customHeight="1"/>
    <row r="1055" ht="12.75" customHeight="1"/>
    <row r="1056" ht="12.75" customHeight="1"/>
    <row r="1057" ht="12.75" customHeight="1"/>
    <row r="1058" ht="12.75" customHeight="1"/>
    <row r="1059" ht="12.75" customHeight="1"/>
    <row r="1060" ht="12.75" customHeight="1"/>
    <row r="1061" ht="12.75" customHeight="1"/>
    <row r="1062" ht="12.75" customHeight="1"/>
    <row r="1063" ht="12.75" customHeight="1"/>
    <row r="1064" ht="12.75" customHeight="1"/>
    <row r="1065" ht="12.75" customHeight="1"/>
    <row r="1066" ht="12.75" customHeight="1"/>
    <row r="1067" ht="12.75" customHeight="1"/>
    <row r="1068" ht="12.75" customHeight="1"/>
    <row r="1069" ht="12.75" customHeight="1"/>
    <row r="1070" ht="12.75" customHeight="1"/>
    <row r="1071" ht="12.75" customHeight="1"/>
    <row r="1072" ht="12.75" customHeight="1"/>
    <row r="1073" ht="12.75" customHeight="1"/>
    <row r="1074" ht="12.75" customHeight="1"/>
    <row r="1075" ht="12.75" customHeight="1"/>
    <row r="1076" ht="12.75" customHeight="1"/>
    <row r="1077" ht="12.75" customHeight="1"/>
    <row r="1078" ht="12.75" customHeight="1"/>
    <row r="1079" ht="12.75" customHeight="1"/>
    <row r="1080" ht="12.75" customHeight="1"/>
    <row r="1081" ht="12.75" customHeight="1"/>
    <row r="1082" ht="12.75" customHeight="1"/>
    <row r="1083" ht="12.75" customHeight="1"/>
    <row r="1084" ht="12.75" customHeight="1"/>
    <row r="1085" ht="12.75" customHeight="1"/>
    <row r="1086" ht="12.75" customHeight="1"/>
    <row r="1087" ht="12.75" customHeight="1"/>
    <row r="1088" ht="12.75" customHeight="1"/>
    <row r="1089" ht="12.75" customHeight="1"/>
    <row r="1090" ht="12.75" customHeight="1"/>
    <row r="1091" ht="12.75" customHeight="1"/>
    <row r="1092" ht="12.75" customHeight="1"/>
    <row r="1093" ht="12.75" customHeight="1"/>
    <row r="1094" ht="12.75" customHeight="1"/>
    <row r="1095" ht="12.75" customHeight="1"/>
    <row r="1096" ht="12.75" customHeight="1"/>
    <row r="1097" ht="12.75" customHeight="1"/>
    <row r="1098" ht="12.75" customHeight="1"/>
    <row r="1099" ht="12.75" customHeight="1"/>
    <row r="1100" ht="12.75" customHeight="1"/>
    <row r="1101" ht="12.75" customHeight="1"/>
    <row r="1102" ht="12.75" customHeight="1"/>
    <row r="1103" ht="12.75" customHeight="1"/>
    <row r="1104" ht="12.75" customHeight="1"/>
    <row r="1105" ht="12.75" customHeight="1"/>
    <row r="1106" ht="12.75" customHeight="1"/>
    <row r="1107" ht="12.75" customHeight="1"/>
    <row r="1108" ht="12.75" customHeight="1"/>
    <row r="1109" ht="12.75" customHeight="1"/>
    <row r="1110" ht="12.75" customHeight="1"/>
    <row r="1111" ht="12.75" customHeight="1"/>
    <row r="1112" ht="12.75" customHeight="1"/>
    <row r="1113" ht="12.75" customHeight="1"/>
    <row r="1114" ht="12.75" customHeight="1"/>
    <row r="1115" ht="12.75" customHeight="1"/>
    <row r="1116" ht="12.75" customHeight="1"/>
    <row r="1117" ht="12.75" customHeight="1"/>
    <row r="1118" ht="12.75" customHeight="1"/>
    <row r="1119" ht="12.75" customHeight="1"/>
    <row r="1120" ht="12.75" customHeight="1"/>
    <row r="1121" ht="12.75" customHeight="1"/>
    <row r="1122" ht="12.75" customHeight="1"/>
    <row r="1123" ht="12.75" customHeight="1"/>
    <row r="1124" ht="12.75" customHeight="1"/>
    <row r="1125" ht="12.75" customHeight="1"/>
    <row r="1126" ht="12.75" customHeight="1"/>
    <row r="1127" ht="12.75" customHeight="1"/>
    <row r="1128" ht="12.75" customHeight="1"/>
    <row r="1129" ht="12.75" customHeight="1"/>
    <row r="1130" ht="12.75" customHeight="1"/>
    <row r="1131" ht="12.75" customHeight="1"/>
    <row r="1132" ht="12.75" customHeight="1"/>
    <row r="1133" ht="12.75" customHeight="1"/>
    <row r="1134" ht="12.75" customHeight="1"/>
    <row r="1135" ht="12.75" customHeight="1"/>
    <row r="1136" ht="12.75" customHeight="1"/>
    <row r="1137" ht="12.75" customHeight="1"/>
    <row r="1138" ht="12.75" customHeight="1"/>
    <row r="1139" ht="12.75" customHeight="1"/>
    <row r="1140" ht="12.75" customHeight="1"/>
    <row r="1141" ht="12.75" customHeight="1"/>
    <row r="1142" ht="12.75" customHeight="1"/>
    <row r="1143" ht="12.75" customHeight="1"/>
    <row r="1144" ht="12.75" customHeight="1"/>
    <row r="1145" ht="12.75" customHeight="1"/>
    <row r="1146" ht="12.75" customHeight="1"/>
    <row r="1147" ht="12.75" customHeight="1"/>
    <row r="1148" ht="12.75" customHeight="1"/>
    <row r="1149" ht="12.75" customHeight="1"/>
    <row r="1150" ht="12.75" customHeight="1"/>
    <row r="1151" ht="12.75" customHeight="1"/>
    <row r="1152" ht="12.75" customHeight="1"/>
    <row r="1153" ht="12.75" customHeight="1"/>
    <row r="1154" ht="12.75" customHeight="1"/>
    <row r="1155" ht="12.75" customHeight="1"/>
    <row r="1156" ht="12.75" customHeight="1"/>
    <row r="1157" ht="12.75" customHeight="1"/>
    <row r="1158" ht="12.75" customHeight="1"/>
    <row r="1159" ht="12.75" customHeight="1"/>
    <row r="1160" ht="12.75" customHeight="1"/>
    <row r="1161" ht="12.75" customHeight="1"/>
    <row r="1162" ht="12.75" customHeight="1"/>
    <row r="1163" ht="12.75" customHeight="1"/>
    <row r="1164" ht="12.75" customHeight="1"/>
    <row r="1165" ht="12.75" customHeight="1"/>
    <row r="1166" ht="12.75" customHeight="1"/>
    <row r="1167" ht="12.75" customHeight="1"/>
    <row r="1168" ht="12.75" customHeight="1"/>
    <row r="1169" ht="12.75" customHeight="1"/>
    <row r="1170" ht="12.75" customHeight="1"/>
    <row r="1171" ht="12.75" customHeight="1"/>
    <row r="1172" ht="12.75" customHeight="1"/>
    <row r="1173" ht="12.75" customHeight="1"/>
    <row r="1174" ht="12.75" customHeight="1"/>
    <row r="1175" ht="12.75" customHeight="1"/>
    <row r="1176" ht="12.75" customHeight="1"/>
    <row r="1177" ht="12.75" customHeight="1"/>
    <row r="1178" ht="12.75" customHeight="1"/>
    <row r="1179" ht="12.75" customHeight="1"/>
    <row r="1180" ht="12.75" customHeight="1"/>
    <row r="1181" ht="12.75" customHeight="1"/>
    <row r="1182" ht="12.75" customHeight="1"/>
    <row r="1183" ht="12.75" customHeight="1"/>
    <row r="1184" ht="12.75" customHeight="1"/>
    <row r="1185" ht="12.75" customHeight="1"/>
    <row r="1186" ht="12.75" customHeight="1"/>
    <row r="1187" ht="12.75" customHeight="1"/>
    <row r="1188" ht="12.75" customHeight="1"/>
    <row r="1189" ht="12.75" customHeight="1"/>
    <row r="1190" ht="12.75" customHeight="1"/>
    <row r="1191" ht="12.75" customHeight="1"/>
    <row r="1192" ht="12.75" customHeight="1"/>
    <row r="1193" ht="12.75" customHeight="1"/>
    <row r="1194" ht="12.75" customHeight="1"/>
    <row r="1195" ht="12.75" customHeight="1"/>
    <row r="1196" ht="12.75" customHeight="1"/>
    <row r="1197" ht="12.75" customHeight="1"/>
    <row r="1198" ht="12.75" customHeight="1"/>
    <row r="1199" ht="12.75" customHeight="1"/>
    <row r="1200" ht="12.75" customHeight="1"/>
    <row r="1201" ht="12.75" customHeight="1"/>
    <row r="1202" ht="12.75" customHeight="1"/>
    <row r="1203" ht="12.75" customHeight="1"/>
    <row r="1204" ht="12.75" customHeight="1"/>
    <row r="1205" ht="12.75" customHeight="1"/>
    <row r="1206" ht="12.75" customHeight="1"/>
    <row r="1207" ht="12.75" customHeight="1"/>
    <row r="1208" ht="12.75" customHeight="1"/>
    <row r="1209" ht="12.75" customHeight="1"/>
    <row r="1210" ht="12.75" customHeight="1"/>
    <row r="1211" ht="12.75" customHeight="1"/>
    <row r="1212" ht="12.75" customHeight="1"/>
    <row r="1213" ht="12.75" customHeight="1"/>
    <row r="1214" ht="12.75" customHeight="1"/>
    <row r="1215" ht="12.75" customHeight="1"/>
    <row r="1216" ht="12.75" customHeight="1"/>
    <row r="1217" ht="12.75" customHeight="1"/>
    <row r="1218" ht="12.75" customHeight="1"/>
    <row r="1219" ht="12.75" customHeight="1"/>
    <row r="1220" ht="12.75" customHeight="1"/>
    <row r="1221" ht="12.75" customHeight="1"/>
    <row r="1222" ht="12.75" customHeight="1"/>
    <row r="1223" ht="12.75" customHeight="1"/>
    <row r="1224" ht="12.75" customHeight="1"/>
    <row r="1225" ht="12.75" customHeight="1"/>
    <row r="1226" ht="12.75" customHeight="1"/>
    <row r="1227" ht="12.75" customHeight="1"/>
    <row r="1228" ht="12.75" customHeight="1"/>
    <row r="1229" ht="12.75" customHeight="1"/>
    <row r="1230" ht="12.75" customHeight="1"/>
    <row r="1231" ht="12.75" customHeight="1"/>
    <row r="1232" ht="12.75" customHeight="1"/>
    <row r="1233" ht="12.75" customHeight="1"/>
    <row r="1234" ht="12.75" customHeight="1"/>
    <row r="1235" ht="12.75" customHeight="1"/>
    <row r="1236" ht="12.75" customHeight="1"/>
    <row r="1237" ht="12.75" customHeight="1"/>
    <row r="1238" ht="12.75" customHeight="1"/>
    <row r="1239" ht="12.75" customHeight="1"/>
    <row r="1240" ht="12.75" customHeight="1"/>
    <row r="1241" ht="12.75" customHeight="1"/>
    <row r="1242" ht="12.75" customHeight="1"/>
    <row r="1243" ht="12.75" customHeight="1"/>
    <row r="1244" ht="12.75" customHeight="1"/>
    <row r="1245" ht="12.75" customHeight="1"/>
    <row r="1246" ht="12.75" customHeight="1"/>
    <row r="1247" ht="12.75" customHeight="1"/>
    <row r="1248" ht="12.75" customHeight="1"/>
    <row r="1249" ht="12.75" customHeight="1"/>
    <row r="1250" ht="12.75" customHeight="1"/>
    <row r="1251" ht="12.75" customHeight="1"/>
    <row r="1252" ht="12.75" customHeight="1"/>
    <row r="1253" ht="12.75" customHeight="1"/>
    <row r="1254" ht="12.75" customHeight="1"/>
    <row r="1255" ht="12.75" customHeight="1"/>
    <row r="1256" ht="12.75" customHeight="1"/>
    <row r="1257" ht="12.75" customHeight="1"/>
    <row r="1258" ht="12.75" customHeight="1"/>
    <row r="1259" ht="12.75" customHeight="1"/>
    <row r="1260" ht="12.75" customHeight="1"/>
    <row r="1261" ht="12.75" customHeight="1"/>
    <row r="1262" ht="12.75" customHeight="1"/>
    <row r="1263" ht="12.75" customHeight="1"/>
    <row r="1264" ht="12.75" customHeight="1"/>
    <row r="1265" ht="12.75" customHeight="1"/>
    <row r="1266" ht="12.75" customHeight="1"/>
    <row r="1267" ht="12.75" customHeight="1"/>
    <row r="1268" ht="12.75" customHeight="1"/>
    <row r="1269" ht="12.75" customHeight="1"/>
    <row r="1270" ht="12.75" customHeight="1"/>
    <row r="1271" ht="12.75" customHeight="1"/>
    <row r="1272" ht="12.75" customHeight="1"/>
    <row r="1273" ht="12.75" customHeight="1"/>
    <row r="1274" ht="12.75" customHeight="1"/>
    <row r="1275" ht="12.75" customHeight="1"/>
    <row r="1276" ht="12.75" customHeight="1"/>
    <row r="1277" ht="12.75" customHeight="1"/>
    <row r="1278" ht="12.75" customHeight="1"/>
    <row r="1279" ht="12.75" customHeight="1"/>
    <row r="1280" ht="12.75" customHeight="1"/>
    <row r="1281" ht="12.75" customHeight="1"/>
    <row r="1282" ht="12.75" customHeight="1"/>
    <row r="1283" ht="12.75" customHeight="1"/>
    <row r="1284" ht="12.75" customHeight="1"/>
    <row r="1285" ht="12.75" customHeight="1"/>
    <row r="1286" ht="12.75" customHeight="1"/>
    <row r="1287" ht="12.75" customHeight="1"/>
    <row r="1288" ht="12.75" customHeight="1"/>
    <row r="1289" ht="12.75" customHeight="1"/>
    <row r="1290" ht="12.75" customHeight="1"/>
    <row r="1291" ht="12.75" customHeight="1"/>
    <row r="1292" ht="12.75" customHeight="1"/>
    <row r="1293" ht="12.75" customHeight="1"/>
    <row r="1294" ht="12.75" customHeight="1"/>
    <row r="1295" ht="12.75" customHeight="1"/>
    <row r="1296" ht="12.75" customHeight="1"/>
    <row r="1297" ht="12.75" customHeight="1"/>
    <row r="1298" ht="12.75" customHeight="1"/>
    <row r="1299" ht="12.75" customHeight="1"/>
    <row r="1300" ht="12.75" customHeight="1"/>
    <row r="1301" ht="12.75" customHeight="1"/>
    <row r="1302" ht="12.75" customHeight="1"/>
    <row r="1303" ht="12.75" customHeight="1"/>
    <row r="1304" ht="12.75" customHeight="1"/>
    <row r="1305" ht="12.75" customHeight="1"/>
    <row r="1306" ht="12.75" customHeight="1"/>
    <row r="1307" ht="12.75" customHeight="1"/>
    <row r="1308" ht="12.75" customHeight="1"/>
    <row r="1309" ht="12.75" customHeight="1"/>
    <row r="1310" ht="12.75" customHeight="1"/>
    <row r="1311" ht="12.75" customHeight="1"/>
    <row r="1312" ht="12.75" customHeight="1"/>
    <row r="1313" ht="12.75" customHeight="1"/>
    <row r="1314" ht="12.75" customHeight="1"/>
    <row r="1315" ht="12.75" customHeight="1"/>
    <row r="1316" ht="12.75" customHeight="1"/>
    <row r="1317" ht="12.75" customHeight="1"/>
    <row r="1318" ht="12.75" customHeight="1"/>
    <row r="1319" ht="12.75" customHeight="1"/>
    <row r="1320" ht="12.75" customHeight="1"/>
    <row r="1321" ht="12.75" customHeight="1"/>
    <row r="1322" ht="12.75" customHeight="1"/>
    <row r="1323" ht="12.75" customHeight="1"/>
    <row r="1324" ht="12.75" customHeight="1"/>
    <row r="1325" ht="12.75" customHeight="1"/>
    <row r="1326" ht="12.75" customHeight="1"/>
    <row r="1327" ht="12.75" customHeight="1"/>
    <row r="1328" ht="12.75" customHeight="1"/>
    <row r="1329" ht="12.75" customHeight="1"/>
    <row r="1330" ht="12.75" customHeight="1"/>
    <row r="1331" ht="12.75" customHeight="1"/>
    <row r="1332" ht="12.75" customHeight="1"/>
    <row r="1333" ht="12.75" customHeight="1"/>
    <row r="1334" ht="12.75" customHeight="1"/>
    <row r="1335" ht="12.75" customHeight="1"/>
    <row r="1336" ht="12.75" customHeight="1"/>
    <row r="1337" ht="12.75" customHeight="1"/>
    <row r="1338" ht="12.75" customHeight="1"/>
    <row r="1339" ht="12.75" customHeight="1"/>
    <row r="1340" ht="12.75" customHeight="1"/>
    <row r="1341" ht="12.75" customHeight="1"/>
    <row r="1342" ht="12.75" customHeight="1"/>
    <row r="1343" ht="12.75" customHeight="1"/>
    <row r="1344" ht="12.75" customHeight="1"/>
    <row r="1345" ht="12.75" customHeight="1"/>
    <row r="1346" ht="12.75" customHeight="1"/>
    <row r="1347" ht="12.75" customHeight="1"/>
    <row r="1348" ht="12.75" customHeight="1"/>
    <row r="1349" ht="12.75" customHeight="1"/>
    <row r="1350" ht="12.75" customHeight="1"/>
    <row r="1351" ht="12.75" customHeight="1"/>
    <row r="1352" ht="12.75" customHeight="1"/>
    <row r="1353" ht="12.75" customHeight="1"/>
    <row r="1354" ht="12.75" customHeight="1"/>
    <row r="1355" ht="12.75" customHeight="1"/>
    <row r="1356" ht="12.75" customHeight="1"/>
    <row r="1357" ht="12.75" customHeight="1"/>
    <row r="1358" ht="12.75" customHeight="1"/>
    <row r="1359" ht="12.75" customHeight="1"/>
    <row r="1360" ht="12.75" customHeight="1"/>
    <row r="1361" ht="12.75" customHeight="1"/>
    <row r="1362" ht="12.75" customHeight="1"/>
    <row r="1363" ht="12.75" customHeight="1"/>
    <row r="1364" ht="12.75" customHeight="1"/>
    <row r="1365" ht="12.75" customHeight="1"/>
    <row r="1366" ht="12.75" customHeight="1"/>
    <row r="1367" ht="12.75" customHeight="1"/>
    <row r="1368" ht="12.75" customHeight="1"/>
    <row r="1369" ht="12.75" customHeight="1"/>
    <row r="1370" ht="12.75" customHeight="1"/>
    <row r="1371" ht="12.75" customHeight="1"/>
    <row r="1372" ht="12.75" customHeight="1"/>
    <row r="1373" ht="12.75" customHeight="1"/>
    <row r="1374" ht="12.75" customHeight="1"/>
    <row r="1375" ht="12.75" customHeight="1"/>
    <row r="1376" ht="12.75" customHeight="1"/>
    <row r="1377" ht="12.75" customHeight="1"/>
    <row r="1378" ht="12.75" customHeight="1"/>
    <row r="1379" ht="12.75" customHeight="1"/>
    <row r="1380" ht="12.75" customHeight="1"/>
    <row r="1381" ht="12.75" customHeight="1"/>
    <row r="1382" ht="12.75" customHeight="1"/>
    <row r="1383" ht="12.75" customHeight="1"/>
    <row r="1384" ht="12.75" customHeight="1"/>
    <row r="1385" ht="12.75" customHeight="1"/>
    <row r="1386" ht="12.75" customHeight="1"/>
    <row r="1387" ht="12.75" customHeight="1"/>
    <row r="1388" ht="12.75" customHeight="1"/>
    <row r="1389" ht="12.75" customHeight="1"/>
    <row r="1390" ht="12.75" customHeight="1"/>
    <row r="1391" ht="12.75" customHeight="1"/>
    <row r="1392" ht="12.75" customHeight="1"/>
    <row r="1393" ht="12.75" customHeight="1"/>
    <row r="1394" ht="12.75" customHeight="1"/>
    <row r="1395" ht="12.75" customHeight="1"/>
    <row r="1396" ht="12.75" customHeight="1"/>
    <row r="1397" ht="12.75" customHeight="1"/>
    <row r="1398" ht="12.75" customHeight="1"/>
    <row r="1399" ht="12.75" customHeight="1"/>
    <row r="1400" ht="12.75" customHeight="1"/>
    <row r="1401" ht="12.75" customHeight="1"/>
    <row r="1402" ht="12.75" customHeight="1"/>
    <row r="1403" ht="12.75" customHeight="1"/>
    <row r="1404" ht="12.75" customHeight="1"/>
    <row r="1405" ht="12.75" customHeight="1"/>
    <row r="1406" ht="12.75" customHeight="1"/>
    <row r="1407" ht="12.75" customHeight="1"/>
    <row r="1408" ht="12.75" customHeight="1"/>
    <row r="1409" ht="12.75" customHeight="1"/>
    <row r="1410" ht="12.75" customHeight="1"/>
    <row r="1411" ht="12.75" customHeight="1"/>
    <row r="1412" ht="12.75" customHeight="1"/>
    <row r="1413" ht="12.75" customHeight="1"/>
    <row r="1414" ht="12.75" customHeight="1"/>
    <row r="1415" ht="12.75" customHeight="1"/>
    <row r="1416" ht="12.75" customHeight="1"/>
    <row r="1417" ht="12.75" customHeight="1"/>
    <row r="1418" ht="12.75" customHeight="1"/>
    <row r="1419" ht="12.75" customHeight="1"/>
    <row r="1420" ht="12.75" customHeight="1"/>
    <row r="1421" ht="12.75" customHeight="1"/>
    <row r="1422" ht="12.75" customHeight="1"/>
    <row r="1423" ht="12.75" customHeight="1"/>
    <row r="1424" ht="12.75" customHeight="1"/>
    <row r="1425" ht="12.75" customHeight="1"/>
    <row r="1426" ht="12.75" customHeight="1"/>
    <row r="1427" ht="12.75" customHeight="1"/>
    <row r="1428" ht="12.75" customHeight="1"/>
    <row r="1429" ht="12.75" customHeight="1"/>
    <row r="1430" ht="12.75" customHeight="1"/>
    <row r="1431" ht="12.75" customHeight="1"/>
    <row r="1432" ht="12.75" customHeight="1"/>
    <row r="1433" ht="12.75" customHeight="1"/>
    <row r="1434" ht="12.75" customHeight="1"/>
    <row r="1435" ht="12.75" customHeight="1"/>
    <row r="1436" ht="12.75" customHeight="1"/>
    <row r="1437" ht="12.75" customHeight="1"/>
    <row r="1438" ht="12.75" customHeight="1"/>
    <row r="1439" ht="12.75" customHeight="1"/>
    <row r="1440" ht="12.75" customHeight="1"/>
    <row r="1441" ht="12.75" customHeight="1"/>
    <row r="1442" ht="12.75" customHeight="1"/>
    <row r="1443" ht="12.75" customHeight="1"/>
    <row r="1444" ht="12.75" customHeight="1"/>
    <row r="1445" ht="12.75" customHeight="1"/>
    <row r="1446" ht="12.75" customHeight="1"/>
    <row r="1447" ht="12.75" customHeight="1"/>
    <row r="1448" ht="12.75" customHeight="1"/>
    <row r="1449" ht="12.75" customHeight="1"/>
    <row r="1450" ht="12.75" customHeight="1"/>
    <row r="1451" ht="12.75" customHeight="1"/>
    <row r="1452" ht="12.75" customHeight="1"/>
    <row r="1453" ht="12.75" customHeight="1"/>
    <row r="1454" ht="12.75" customHeight="1"/>
    <row r="1455" ht="12.75" customHeight="1"/>
    <row r="1456" ht="12.75" customHeight="1"/>
    <row r="1457" ht="12.75" customHeight="1"/>
    <row r="1458" ht="12.75" customHeight="1"/>
    <row r="1459" ht="12.75" customHeight="1"/>
    <row r="1460" ht="12.75" customHeight="1"/>
    <row r="1461" ht="12.75" customHeight="1"/>
    <row r="1462" ht="12.75" customHeight="1"/>
    <row r="1463" ht="12.75" customHeight="1"/>
    <row r="1464" ht="12.75" customHeight="1"/>
    <row r="1465" ht="12.75" customHeight="1"/>
    <row r="1466" ht="12.75" customHeight="1"/>
    <row r="1467" ht="12.75" customHeight="1"/>
    <row r="1468" ht="12.75" customHeight="1"/>
    <row r="1469" ht="12.75" customHeight="1"/>
    <row r="1470" ht="12.75" customHeight="1"/>
    <row r="1471" ht="12.75" customHeight="1"/>
    <row r="1472" ht="12.75" customHeight="1"/>
    <row r="1473" ht="12.75" customHeight="1"/>
    <row r="1474" ht="12.75" customHeight="1"/>
    <row r="1475" ht="12.75" customHeight="1"/>
    <row r="1476" ht="12.75" customHeight="1"/>
    <row r="1477" ht="12.75" customHeight="1"/>
    <row r="1478" ht="12.75" customHeight="1"/>
    <row r="1479" ht="12.75" customHeight="1"/>
    <row r="1480" ht="12.75" customHeight="1"/>
    <row r="1481" ht="12.75" customHeight="1"/>
    <row r="1482" ht="12.75" customHeight="1"/>
    <row r="1483" ht="12.75" customHeight="1"/>
    <row r="1484" ht="12.75" customHeight="1"/>
    <row r="1485" ht="12.75" customHeight="1"/>
    <row r="1486" ht="12.75" customHeight="1"/>
    <row r="1487" ht="12.75" customHeight="1"/>
    <row r="1488" ht="12.75" customHeight="1"/>
    <row r="1489" ht="12.75" customHeight="1"/>
    <row r="1490" ht="12.75" customHeight="1"/>
    <row r="1491" ht="12.75" customHeight="1"/>
    <row r="1492" ht="12.75" customHeight="1"/>
    <row r="1493" ht="12.75" customHeight="1"/>
    <row r="1494" ht="12.75" customHeight="1"/>
    <row r="1495" ht="12.75" customHeight="1"/>
    <row r="1496" ht="12.75" customHeight="1"/>
    <row r="1497" ht="12.75" customHeight="1"/>
    <row r="1498" ht="12.75" customHeight="1"/>
    <row r="1499" ht="12.75" customHeight="1"/>
    <row r="1500" ht="12.75" customHeight="1"/>
    <row r="1501" ht="12.75" customHeight="1"/>
    <row r="1502" ht="12.75" customHeight="1"/>
    <row r="1503" ht="12.75" customHeight="1"/>
    <row r="1504" ht="12.75" customHeight="1"/>
    <row r="1505" ht="12.75" customHeight="1"/>
    <row r="1506" ht="12.75" customHeight="1"/>
    <row r="1507" ht="12.75" customHeight="1"/>
    <row r="1508" ht="12.75" customHeight="1"/>
    <row r="1509" ht="12.75" customHeight="1"/>
    <row r="1510" ht="12.75" customHeight="1"/>
    <row r="1511" ht="12.75" customHeight="1"/>
    <row r="1512" ht="12.75" customHeight="1"/>
    <row r="1513" ht="12.75" customHeight="1"/>
    <row r="1514" ht="12.75" customHeight="1"/>
    <row r="1515" ht="12.75" customHeight="1"/>
    <row r="1516" ht="12.75" customHeight="1"/>
    <row r="1517" ht="12.75" customHeight="1"/>
    <row r="1518" ht="12.75" customHeight="1"/>
    <row r="1519" ht="12.75" customHeight="1"/>
    <row r="1520" ht="12.75" customHeight="1"/>
    <row r="1521" ht="12.75" customHeight="1"/>
    <row r="1522" ht="12.75" customHeight="1"/>
    <row r="1523" ht="12.75" customHeight="1"/>
    <row r="1524" ht="12.75" customHeight="1"/>
    <row r="1525" ht="12.75" customHeight="1"/>
    <row r="1526" ht="12.75" customHeight="1"/>
    <row r="1527" ht="12.75" customHeight="1"/>
    <row r="1528" ht="12.75" customHeight="1"/>
    <row r="1529" ht="12.75" customHeight="1"/>
    <row r="1530" ht="12.75" customHeight="1"/>
    <row r="1531" ht="12.75" customHeight="1"/>
    <row r="1532" ht="12.75" customHeight="1"/>
    <row r="1533" ht="12.75" customHeight="1"/>
    <row r="1534" ht="12.75" customHeight="1"/>
    <row r="1535" ht="12.75" customHeight="1"/>
    <row r="1536" ht="12.75" customHeight="1"/>
    <row r="1537" ht="12.75" customHeight="1"/>
    <row r="1538" ht="12.75" customHeight="1"/>
    <row r="1539" ht="12.75" customHeight="1"/>
    <row r="1540" ht="12.75" customHeight="1"/>
    <row r="1541" ht="12.75" customHeight="1"/>
    <row r="1542" ht="12.75" customHeight="1"/>
    <row r="1543" ht="12.75" customHeight="1"/>
    <row r="1544" ht="12.75" customHeight="1"/>
    <row r="1545" ht="12.75" customHeight="1"/>
    <row r="1546" ht="12.75" customHeight="1"/>
    <row r="1547" ht="12.75" customHeight="1"/>
    <row r="1548" ht="12.75" customHeight="1"/>
    <row r="1549" ht="12.75" customHeight="1"/>
    <row r="1550" ht="12.75" customHeight="1"/>
    <row r="1551" ht="12.75" customHeight="1"/>
    <row r="1552" ht="12.75" customHeight="1"/>
    <row r="1553" ht="12.75" customHeight="1"/>
    <row r="1554" ht="12.75" customHeight="1"/>
    <row r="1555" ht="12.75" customHeight="1"/>
    <row r="1556" ht="12.75" customHeight="1"/>
    <row r="1557" ht="12.75" customHeight="1"/>
    <row r="1558" ht="12.75" customHeight="1"/>
    <row r="1559" ht="12.75" customHeight="1"/>
    <row r="1560" ht="12.75" customHeight="1"/>
    <row r="1561" ht="12.75" customHeight="1"/>
    <row r="1562" ht="12.75" customHeight="1"/>
    <row r="1563" ht="12.75" customHeight="1"/>
    <row r="1564" ht="12.75" customHeight="1"/>
    <row r="1565" ht="12.75" customHeight="1"/>
    <row r="1566" ht="12.75" customHeight="1"/>
    <row r="1567" ht="12.75" customHeight="1"/>
    <row r="1568" ht="12.75" customHeight="1"/>
    <row r="1569" ht="12.75" customHeight="1"/>
    <row r="1570" ht="12.75" customHeight="1"/>
    <row r="1571" ht="12.75" customHeight="1"/>
    <row r="1572" ht="12.75" customHeight="1"/>
    <row r="1573" ht="12.75" customHeight="1"/>
    <row r="1574" ht="12.75" customHeight="1"/>
    <row r="1575" ht="12.75" customHeight="1"/>
    <row r="1576" ht="12.75" customHeight="1"/>
    <row r="1577" ht="12.75" customHeight="1"/>
    <row r="1578" ht="12.75" customHeight="1"/>
    <row r="1579" ht="12.75" customHeight="1"/>
    <row r="1580" ht="12.75" customHeight="1"/>
    <row r="1581" ht="12.75" customHeight="1"/>
    <row r="1582" ht="12.75" customHeight="1"/>
    <row r="1583" ht="12.75" customHeight="1"/>
    <row r="1584" ht="12.75" customHeight="1"/>
    <row r="1585" ht="12.75" customHeight="1"/>
    <row r="1586" ht="12.75" customHeight="1"/>
    <row r="1587" ht="12.75" customHeight="1"/>
    <row r="1588" ht="12.75" customHeight="1"/>
    <row r="1589" ht="12.75" customHeight="1"/>
    <row r="1590" ht="12.75" customHeight="1"/>
    <row r="1591" ht="12.75" customHeight="1"/>
    <row r="1592" ht="12.75" customHeight="1"/>
    <row r="1593" ht="12.75" customHeight="1"/>
    <row r="1594" ht="12.75" customHeight="1"/>
    <row r="1595" ht="12.75" customHeight="1"/>
    <row r="1596" ht="12.75" customHeight="1"/>
    <row r="1597" ht="12.75" customHeight="1"/>
    <row r="1598" ht="12.75" customHeight="1"/>
    <row r="1599" ht="12.75" customHeight="1"/>
    <row r="1600" ht="12.75" customHeight="1"/>
    <row r="1601" ht="12.75" customHeight="1"/>
    <row r="1602" ht="12.75" customHeight="1"/>
    <row r="1603" ht="12.75" customHeight="1"/>
    <row r="1604" ht="12.75" customHeight="1"/>
    <row r="1605" ht="12.75" customHeight="1"/>
    <row r="1606" ht="12.75" customHeight="1"/>
    <row r="1607" ht="12.75" customHeight="1"/>
    <row r="1608" ht="12.75" customHeight="1"/>
    <row r="1609" ht="12.75" customHeight="1"/>
    <row r="1610" ht="12.75" customHeight="1"/>
    <row r="1611" ht="12.75" customHeight="1"/>
    <row r="1612" ht="12.75" customHeight="1"/>
    <row r="1613" ht="12.75" customHeight="1"/>
    <row r="1614" ht="12.75" customHeight="1"/>
    <row r="1615" ht="12.75" customHeight="1"/>
    <row r="1616" ht="12.75" customHeight="1"/>
    <row r="1617" ht="12.75" customHeight="1"/>
    <row r="1618" ht="12.75" customHeight="1"/>
    <row r="1619" ht="12.75" customHeight="1"/>
    <row r="1620" ht="12.75" customHeight="1"/>
    <row r="1621" ht="12.75" customHeight="1"/>
    <row r="1622" ht="12.75" customHeight="1"/>
    <row r="1623" ht="12.75" customHeight="1"/>
    <row r="1624" ht="12.75" customHeight="1"/>
    <row r="1625" ht="12.75" customHeight="1"/>
    <row r="1626" ht="12.75" customHeight="1"/>
    <row r="1627" ht="12.75" customHeight="1"/>
    <row r="1628" ht="12.75" customHeight="1"/>
    <row r="1629" ht="12.75" customHeight="1"/>
    <row r="1630" ht="12.75" customHeight="1"/>
    <row r="1631" ht="12.75" customHeight="1"/>
    <row r="1632" ht="12.75" customHeight="1"/>
    <row r="1633" ht="12.75" customHeight="1"/>
    <row r="1634" ht="12.75" customHeight="1"/>
    <row r="1635" ht="12.75" customHeight="1"/>
    <row r="1636" ht="12.75" customHeight="1"/>
    <row r="1637" ht="12.75" customHeight="1"/>
    <row r="1638" ht="12.75" customHeight="1"/>
    <row r="1639" ht="12.75" customHeight="1"/>
    <row r="1640" ht="12.75" customHeight="1"/>
    <row r="1641" ht="12.75" customHeight="1"/>
    <row r="1642" ht="12.75" customHeight="1"/>
    <row r="1643" ht="12.75" customHeight="1"/>
    <row r="1644" ht="12.75" customHeight="1"/>
    <row r="1645" ht="12.75" customHeight="1"/>
    <row r="1646" ht="12.75" customHeight="1"/>
    <row r="1647" ht="12.75" customHeight="1"/>
    <row r="1648" ht="12.75" customHeight="1"/>
    <row r="1649" ht="12.75" customHeight="1"/>
    <row r="1650" ht="12.75" customHeight="1"/>
    <row r="1651" ht="12.75" customHeight="1"/>
    <row r="1652" ht="12.75" customHeight="1"/>
    <row r="1653" ht="12.75" customHeight="1"/>
    <row r="1654" ht="12.75" customHeight="1"/>
    <row r="1655" ht="12.75" customHeight="1"/>
    <row r="1656" ht="12.75" customHeight="1"/>
    <row r="1657" ht="12.75" customHeight="1"/>
    <row r="1658" ht="12.75" customHeight="1"/>
    <row r="1659" ht="12.75" customHeight="1"/>
    <row r="1660" ht="12.75" customHeight="1"/>
    <row r="1661" ht="12.75" customHeight="1"/>
    <row r="1662" ht="12.75" customHeight="1"/>
    <row r="1663" ht="12.75" customHeight="1"/>
    <row r="1664" ht="12.75" customHeight="1"/>
    <row r="1665" ht="12.75" customHeight="1"/>
    <row r="1666" ht="12.75" customHeight="1"/>
    <row r="1667" ht="12.75" customHeight="1"/>
    <row r="1668" ht="12.75" customHeight="1"/>
    <row r="1669" ht="12.75" customHeight="1"/>
    <row r="1670" ht="12.75" customHeight="1"/>
    <row r="1671" ht="12.75" customHeight="1"/>
    <row r="1672" ht="12.75" customHeight="1"/>
    <row r="1673" ht="12.75" customHeight="1"/>
    <row r="1674" ht="12.75" customHeight="1"/>
    <row r="1675" ht="12.75" customHeight="1"/>
    <row r="1676" ht="12.75" customHeight="1"/>
    <row r="1677" ht="12.75" customHeight="1"/>
    <row r="1678" ht="12.75" customHeight="1"/>
    <row r="1679" ht="12.75" customHeight="1"/>
    <row r="1680" ht="12.75" customHeight="1"/>
    <row r="1681" ht="12.75" customHeight="1"/>
    <row r="1682" ht="12.75" customHeight="1"/>
    <row r="1683" ht="12.75" customHeight="1"/>
    <row r="1684" ht="12.75" customHeight="1"/>
    <row r="1685" ht="12.75" customHeight="1"/>
    <row r="1686" ht="12.75" customHeight="1"/>
    <row r="1687" ht="12.75" customHeight="1"/>
    <row r="1688" ht="12.75" customHeight="1"/>
    <row r="1689" ht="12.75" customHeight="1"/>
    <row r="1690" ht="12.75" customHeight="1"/>
    <row r="1691" ht="12.75" customHeight="1"/>
    <row r="1692" ht="12.75" customHeight="1"/>
    <row r="1693" ht="12.75" customHeight="1"/>
    <row r="1694" ht="12.75" customHeight="1"/>
    <row r="1695" ht="12.75" customHeight="1"/>
    <row r="1696" ht="12.75" customHeight="1"/>
    <row r="1697" ht="12.75" customHeight="1"/>
    <row r="1698" ht="12.75" customHeight="1"/>
    <row r="1699" ht="12.75" customHeight="1"/>
    <row r="1700" ht="12.75" customHeight="1"/>
    <row r="1701" ht="12.75" customHeight="1"/>
    <row r="1702" ht="12.75" customHeight="1"/>
    <row r="1703" ht="12.75" customHeight="1"/>
    <row r="1704" ht="12.75" customHeight="1"/>
    <row r="1705" ht="12.75" customHeight="1"/>
    <row r="1706" ht="12.75" customHeight="1"/>
    <row r="1707" ht="12.75" customHeight="1"/>
    <row r="1708" ht="12.75" customHeight="1"/>
    <row r="1709" ht="12.75" customHeight="1"/>
    <row r="1710" ht="12.75" customHeight="1"/>
    <row r="1711" ht="12.75" customHeight="1"/>
    <row r="1712" ht="12.75" customHeight="1"/>
    <row r="1713" ht="12.75" customHeight="1"/>
    <row r="1714" ht="12.75" customHeight="1"/>
    <row r="1715" ht="12.75" customHeight="1"/>
    <row r="1716" ht="12.75" customHeight="1"/>
    <row r="1717" ht="12.75" customHeight="1"/>
    <row r="1718" ht="12.75" customHeight="1"/>
    <row r="1719" ht="12.75" customHeight="1"/>
    <row r="1720" ht="12.75" customHeight="1"/>
    <row r="1721" ht="12.75" customHeight="1"/>
    <row r="1722" ht="12.75" customHeight="1"/>
    <row r="1723" ht="12.75" customHeight="1"/>
    <row r="1724" ht="12.75" customHeight="1"/>
    <row r="1725" ht="12.75" customHeight="1"/>
    <row r="1726" ht="12.75" customHeight="1"/>
    <row r="1727" ht="12.75" customHeight="1"/>
    <row r="1728" ht="12.75" customHeight="1"/>
    <row r="1729" ht="12.75" customHeight="1"/>
    <row r="1730" ht="12.75" customHeight="1"/>
    <row r="1731" ht="12.75" customHeight="1"/>
    <row r="1732" ht="12.75" customHeight="1"/>
    <row r="1733" ht="12.75" customHeight="1"/>
    <row r="1734" ht="12.75" customHeight="1"/>
    <row r="1735" ht="12.75" customHeight="1"/>
    <row r="1736" ht="12.75" customHeight="1"/>
    <row r="1737" ht="12.75" customHeight="1"/>
    <row r="1738" ht="12.75" customHeight="1"/>
    <row r="1739" ht="12.75" customHeight="1"/>
    <row r="1740" ht="12.75" customHeight="1"/>
    <row r="1741" ht="12.75" customHeight="1"/>
    <row r="1742" ht="12.75" customHeight="1"/>
    <row r="1743" ht="12.75" customHeight="1"/>
    <row r="1744" ht="12.75" customHeight="1"/>
    <row r="1745" ht="12.75" customHeight="1"/>
    <row r="1746" ht="12.75" customHeight="1"/>
    <row r="1747" ht="12.75" customHeight="1"/>
    <row r="1748" ht="12.75" customHeight="1"/>
    <row r="1749" ht="12.75" customHeight="1"/>
    <row r="1750" ht="12.75" customHeight="1"/>
    <row r="1751" ht="12.75" customHeight="1"/>
    <row r="1752" ht="12.75" customHeight="1"/>
    <row r="1753" ht="12.75" customHeight="1"/>
    <row r="1754" ht="12.75" customHeight="1"/>
    <row r="1755" ht="12.75" customHeight="1"/>
    <row r="1756" ht="12.75" customHeight="1"/>
    <row r="1757" ht="12.75" customHeight="1"/>
    <row r="1758" ht="12.75" customHeight="1"/>
    <row r="1759" ht="12.75" customHeight="1"/>
    <row r="1760" ht="12.75" customHeight="1"/>
    <row r="1761" ht="12.75" customHeight="1"/>
    <row r="1762" ht="12.75" customHeight="1"/>
    <row r="1763" ht="12.75" customHeight="1"/>
    <row r="1764" ht="12.75" customHeight="1"/>
    <row r="1765" ht="12.75" customHeight="1"/>
    <row r="1766" ht="12.75" customHeight="1"/>
    <row r="1767" ht="12.75" customHeight="1"/>
    <row r="1768" ht="12.75" customHeight="1"/>
    <row r="1769" ht="12.75" customHeight="1"/>
    <row r="1770" ht="12.75" customHeight="1"/>
    <row r="1771" ht="12.75" customHeight="1"/>
    <row r="1772" ht="12.75" customHeight="1"/>
    <row r="1773" ht="12.75" customHeight="1"/>
    <row r="1774" ht="12.75" customHeight="1"/>
    <row r="1775" ht="12.75" customHeight="1"/>
    <row r="1776" ht="12.75" customHeight="1"/>
    <row r="1777" ht="12.75" customHeight="1"/>
    <row r="1778" ht="12.75" customHeight="1"/>
    <row r="1779" ht="12.75" customHeight="1"/>
    <row r="1780" ht="12.75" customHeight="1"/>
    <row r="1781" ht="12.75" customHeight="1"/>
    <row r="1782" ht="12.75" customHeight="1"/>
    <row r="1783" ht="12.75" customHeight="1"/>
    <row r="1784" ht="12.75" customHeight="1"/>
    <row r="1785" ht="12.75" customHeight="1"/>
    <row r="1786" ht="12.75" customHeight="1"/>
    <row r="1787" ht="12.75" customHeight="1"/>
    <row r="1788" ht="12.75" customHeight="1"/>
    <row r="1789" ht="12.75" customHeight="1"/>
    <row r="1790" ht="12.75" customHeight="1"/>
    <row r="1791" ht="12.75" customHeight="1"/>
    <row r="1792" ht="12.75" customHeight="1"/>
    <row r="1793" ht="12.75" customHeight="1"/>
    <row r="1794" ht="12.75" customHeight="1"/>
    <row r="1795" ht="12.75" customHeight="1"/>
    <row r="1796" ht="12.75" customHeight="1"/>
    <row r="1797" ht="12.75" customHeight="1"/>
    <row r="1798" ht="12.75" customHeight="1"/>
    <row r="1799" ht="12.75" customHeight="1"/>
    <row r="1800" ht="12.75" customHeight="1"/>
    <row r="1801" ht="12.75" customHeight="1"/>
    <row r="1802" ht="12.75" customHeight="1"/>
    <row r="1803" ht="12.75" customHeight="1"/>
    <row r="1804" ht="12.75" customHeight="1"/>
    <row r="1805" ht="12.75" customHeight="1"/>
    <row r="1806" ht="12.75" customHeight="1"/>
    <row r="1807" ht="12.75" customHeight="1"/>
    <row r="1808" ht="12.75" customHeight="1"/>
    <row r="1809" ht="12.75" customHeight="1"/>
    <row r="1810" ht="12.75" customHeight="1"/>
    <row r="1811" ht="12.75" customHeight="1"/>
    <row r="1812" ht="12.75" customHeight="1"/>
    <row r="1813" ht="12.75" customHeight="1"/>
    <row r="1814" ht="12.75" customHeight="1"/>
    <row r="1815" ht="12.75" customHeight="1"/>
    <row r="1816" ht="12.75" customHeight="1"/>
    <row r="1817" ht="12.75" customHeight="1"/>
    <row r="1818" ht="12.75" customHeight="1"/>
    <row r="1819" ht="12.75" customHeight="1"/>
    <row r="1820" ht="12.75" customHeight="1"/>
    <row r="1821" ht="12.75" customHeight="1"/>
    <row r="1822" ht="12.75" customHeight="1"/>
    <row r="1823" ht="12.75" customHeight="1"/>
    <row r="1824" ht="12.75" customHeight="1"/>
    <row r="1825" ht="12.75" customHeight="1"/>
    <row r="1826" ht="12.75" customHeight="1"/>
    <row r="1827" ht="12.75" customHeight="1"/>
    <row r="1828" ht="12.75" customHeight="1"/>
    <row r="1829" ht="12.75" customHeight="1"/>
    <row r="1830" ht="12.75" customHeight="1"/>
    <row r="1831" ht="12.75" customHeight="1"/>
    <row r="1832" ht="12.75" customHeight="1"/>
    <row r="1833" ht="12.75" customHeight="1"/>
    <row r="1834" ht="12.75" customHeight="1"/>
    <row r="1835" ht="12.75" customHeight="1"/>
    <row r="1836" ht="12.75" customHeight="1"/>
    <row r="1837" ht="12.75" customHeight="1"/>
    <row r="1838" ht="12.75" customHeight="1"/>
    <row r="1839" ht="12.75" customHeight="1"/>
    <row r="1840" ht="12.75" customHeight="1"/>
    <row r="1841" ht="12.75" customHeight="1"/>
    <row r="1842" ht="12.75" customHeight="1"/>
    <row r="1843" ht="12.75" customHeight="1"/>
    <row r="1844" ht="12.75" customHeight="1"/>
    <row r="1845" ht="12.75" customHeight="1"/>
    <row r="1846" ht="12.75" customHeight="1"/>
    <row r="1847" ht="12.75" customHeight="1"/>
    <row r="1848" ht="12.75" customHeight="1"/>
    <row r="1849" ht="12.75" customHeight="1"/>
    <row r="1850" ht="12.75" customHeight="1"/>
    <row r="1851" ht="12.75" customHeight="1"/>
    <row r="1852" ht="12.75" customHeight="1"/>
    <row r="1853" ht="12.75" customHeight="1"/>
    <row r="1854" ht="12.75" customHeight="1"/>
    <row r="1855" ht="12.75" customHeight="1"/>
    <row r="1856" ht="12.75" customHeight="1"/>
    <row r="1857" ht="12.75" customHeight="1"/>
    <row r="1858" ht="12.75" customHeight="1"/>
    <row r="1859" ht="12.75" customHeight="1"/>
    <row r="1860" ht="12.75" customHeight="1"/>
    <row r="1861" ht="12.75" customHeight="1"/>
    <row r="1862" ht="12.75" customHeight="1"/>
    <row r="1863" ht="12.75" customHeight="1"/>
    <row r="1864" ht="12.75" customHeight="1"/>
    <row r="1865" ht="12.75" customHeight="1"/>
    <row r="1866" ht="12.75" customHeight="1"/>
    <row r="1867" ht="12.75" customHeight="1"/>
    <row r="1868" ht="12.75" customHeight="1"/>
    <row r="1869" ht="12.75" customHeight="1"/>
    <row r="1870" ht="12.75" customHeight="1"/>
    <row r="1871" ht="12.75" customHeight="1"/>
    <row r="1872" ht="12.75" customHeight="1"/>
    <row r="1873" ht="12.75" customHeight="1"/>
    <row r="1874" ht="12.75" customHeight="1"/>
    <row r="1875" ht="12.75" customHeight="1"/>
    <row r="1876" ht="12.75" customHeight="1"/>
    <row r="1877" ht="12.75" customHeight="1"/>
    <row r="1878" ht="12.75" customHeight="1"/>
    <row r="1879" ht="12.75" customHeight="1"/>
    <row r="1880" ht="12.75" customHeight="1"/>
    <row r="1881" ht="12.75" customHeight="1"/>
    <row r="1882" ht="12.75" customHeight="1"/>
    <row r="1883" ht="12.75" customHeight="1"/>
    <row r="1884" ht="12.75" customHeight="1"/>
    <row r="1885" ht="12.75" customHeight="1"/>
    <row r="1886" ht="12.75" customHeight="1"/>
    <row r="1887" ht="12.75" customHeight="1"/>
    <row r="1888" ht="12.75" customHeight="1"/>
    <row r="1889" ht="12.75" customHeight="1"/>
    <row r="1890" ht="12.75" customHeight="1"/>
    <row r="1891" ht="12.75" customHeight="1"/>
    <row r="1892" ht="12.75" customHeight="1"/>
    <row r="1893" ht="12.75" customHeight="1"/>
    <row r="1894" ht="12.75" customHeight="1"/>
    <row r="1895" ht="12.75" customHeight="1"/>
    <row r="1896" ht="12.75" customHeight="1"/>
    <row r="1897" ht="12.75" customHeight="1"/>
    <row r="1898" ht="12.75" customHeight="1"/>
    <row r="1899" ht="12.75" customHeight="1"/>
    <row r="1900" ht="12.75" customHeight="1"/>
    <row r="1901" ht="12.75" customHeight="1"/>
    <row r="1902" ht="12.75" customHeight="1"/>
    <row r="1903" ht="12.75" customHeight="1"/>
    <row r="1904" ht="12.75" customHeight="1"/>
    <row r="1905" ht="12.75" customHeight="1"/>
    <row r="1906" ht="12.75" customHeight="1"/>
    <row r="1907" ht="12.75" customHeight="1"/>
    <row r="1908" ht="12.75" customHeight="1"/>
    <row r="1909" ht="12.75" customHeight="1"/>
    <row r="1910" ht="12.75" customHeight="1"/>
    <row r="1911" ht="12.75" customHeight="1"/>
    <row r="1912" ht="12.75" customHeight="1"/>
    <row r="1913" ht="12.75" customHeight="1"/>
    <row r="1914" ht="12.75" customHeight="1"/>
    <row r="1915" ht="12.75" customHeight="1"/>
    <row r="1916" ht="12.75" customHeight="1"/>
    <row r="1917" ht="12.75" customHeight="1"/>
    <row r="1918" ht="12.75" customHeight="1"/>
    <row r="1919" ht="12.75" customHeight="1"/>
    <row r="1920" ht="12.75" customHeight="1"/>
    <row r="1921" ht="12.75" customHeight="1"/>
    <row r="1922" ht="12.75" customHeight="1"/>
    <row r="1923" ht="12.75" customHeight="1"/>
    <row r="1924" ht="12.75" customHeight="1"/>
    <row r="1925" ht="12.75" customHeight="1"/>
    <row r="1926" ht="12.75" customHeight="1"/>
    <row r="1927" ht="12.75" customHeight="1"/>
    <row r="1928" ht="12.75" customHeight="1"/>
    <row r="1929" ht="12.75" customHeight="1"/>
    <row r="1930" ht="12.75" customHeight="1"/>
    <row r="1931" ht="12.75" customHeight="1"/>
    <row r="1932" ht="12.75" customHeight="1"/>
    <row r="1933" ht="12.75" customHeight="1"/>
    <row r="1934" ht="12.75" customHeight="1"/>
    <row r="1935" ht="12.75" customHeight="1"/>
    <row r="1936" ht="12.75" customHeight="1"/>
    <row r="1937" ht="12.75" customHeight="1"/>
    <row r="1938" ht="12.75" customHeight="1"/>
    <row r="1939" ht="12.75" customHeight="1"/>
    <row r="1940" ht="12.75" customHeight="1"/>
    <row r="1941" ht="12.75" customHeight="1"/>
    <row r="1942" ht="12.75" customHeight="1"/>
    <row r="1943" ht="12.75" customHeight="1"/>
    <row r="1944" ht="12.75" customHeight="1"/>
    <row r="1945" ht="12.75" customHeight="1"/>
    <row r="1946" ht="12.75" customHeight="1"/>
    <row r="1947" ht="12.75" customHeight="1"/>
    <row r="1948" ht="12.75" customHeight="1"/>
    <row r="1949" ht="12.75" customHeight="1"/>
    <row r="1950" ht="12.75" customHeight="1"/>
    <row r="1951" ht="12.75" customHeight="1"/>
    <row r="1952" ht="12.75" customHeight="1"/>
    <row r="1953" ht="12.75" customHeight="1"/>
    <row r="1954" ht="12.75" customHeight="1"/>
    <row r="1955" ht="12.75" customHeight="1"/>
    <row r="1956" ht="12.75" customHeight="1"/>
    <row r="1957" ht="12.75" customHeight="1"/>
    <row r="1958" ht="12.75" customHeight="1"/>
    <row r="1959" ht="12.75" customHeight="1"/>
    <row r="1960" ht="12.75" customHeight="1"/>
    <row r="1961" ht="12.75" customHeight="1"/>
    <row r="1962" ht="12.75" customHeight="1"/>
    <row r="1963" ht="12.75" customHeight="1"/>
    <row r="1964" ht="12.75" customHeight="1"/>
    <row r="1965" ht="12.75" customHeight="1"/>
    <row r="1966" ht="12.75" customHeight="1"/>
    <row r="1967" ht="12.75" customHeight="1"/>
    <row r="1968" ht="12.75" customHeight="1"/>
    <row r="1969" ht="12.75" customHeight="1"/>
    <row r="1970" ht="12.75" customHeight="1"/>
    <row r="1971" ht="12.75" customHeight="1"/>
    <row r="1972" ht="12.75" customHeight="1"/>
    <row r="1973" ht="12.75" customHeight="1"/>
    <row r="1974" ht="12.75" customHeight="1"/>
    <row r="1975" ht="12.75" customHeight="1"/>
    <row r="1976" ht="12.75" customHeight="1"/>
    <row r="1977" ht="12.75" customHeight="1"/>
    <row r="1978" ht="12.75" customHeight="1"/>
    <row r="1979" ht="12.75" customHeight="1"/>
    <row r="1980" ht="12.75" customHeight="1"/>
    <row r="1981" ht="12.75" customHeight="1"/>
    <row r="1982" ht="12.75" customHeight="1"/>
    <row r="1983" ht="12.75" customHeight="1"/>
    <row r="1984" ht="12.75" customHeight="1"/>
    <row r="1985" ht="12.75" customHeight="1"/>
    <row r="1986" ht="12.75" customHeight="1"/>
    <row r="1987" ht="12.75" customHeight="1"/>
    <row r="1988" ht="12.75" customHeight="1"/>
    <row r="1989" ht="12.75" customHeight="1"/>
    <row r="1990" ht="12.75" customHeight="1"/>
    <row r="1991" ht="12.75" customHeight="1"/>
    <row r="1992" ht="12.75" customHeight="1"/>
    <row r="1993" ht="12.75" customHeight="1"/>
    <row r="1994" ht="12.75" customHeight="1"/>
    <row r="1995" ht="12.75" customHeight="1"/>
    <row r="1996" ht="12.75" customHeight="1"/>
    <row r="1997" ht="12.75" customHeight="1"/>
    <row r="1998" ht="12.75" customHeight="1"/>
    <row r="1999" ht="12.75" customHeight="1"/>
    <row r="2000" ht="12.75" customHeight="1"/>
    <row r="2001" ht="12.75" customHeight="1"/>
    <row r="2002" ht="12.75" customHeight="1"/>
    <row r="2003" ht="12.75" customHeight="1"/>
    <row r="2004" ht="12.75" customHeight="1"/>
    <row r="2005" ht="12.75" customHeight="1"/>
    <row r="2006" ht="12.75" customHeight="1"/>
    <row r="2007" ht="12.75" customHeight="1"/>
    <row r="2008" ht="12.75" customHeight="1"/>
    <row r="2009" ht="12.75" customHeight="1"/>
    <row r="2010" ht="12.75" customHeight="1"/>
    <row r="2011" ht="12.75" customHeight="1"/>
    <row r="2012" ht="12.75" customHeight="1"/>
    <row r="2013" ht="12.75" customHeight="1"/>
    <row r="2014" ht="12.75" customHeight="1"/>
    <row r="2015" ht="12.75" customHeight="1"/>
    <row r="2016" ht="12.75" customHeight="1"/>
    <row r="2017" ht="12.75" customHeight="1"/>
    <row r="2018" ht="12.75" customHeight="1"/>
    <row r="2019" ht="12.75" customHeight="1"/>
    <row r="2020" ht="12.75" customHeight="1"/>
    <row r="2021" ht="12.75" customHeight="1"/>
    <row r="2022" ht="12.75" customHeight="1"/>
    <row r="2023" ht="12.75" customHeight="1"/>
    <row r="2024" ht="12.75" customHeight="1"/>
    <row r="2025" ht="12.75" customHeight="1"/>
    <row r="2026" ht="12.75" customHeight="1"/>
    <row r="2027" ht="12.75" customHeight="1"/>
    <row r="2028" ht="12.75" customHeight="1"/>
    <row r="2029" ht="12.75" customHeight="1"/>
    <row r="2030" ht="12.75" customHeight="1"/>
    <row r="2031" ht="12.75" customHeight="1"/>
    <row r="2032" ht="12.75" customHeight="1"/>
    <row r="2033" ht="12.75" customHeight="1"/>
    <row r="2034" ht="12.75" customHeight="1"/>
    <row r="2035" ht="12.75" customHeight="1"/>
    <row r="2036" ht="12.75" customHeight="1"/>
    <row r="2037" ht="12.75" customHeight="1"/>
    <row r="2038" ht="12.75" customHeight="1"/>
    <row r="2039" ht="12.75" customHeight="1"/>
    <row r="2040" ht="12.75" customHeight="1"/>
    <row r="2041" ht="12.75" customHeight="1"/>
    <row r="2042" ht="12.75" customHeight="1"/>
    <row r="2043" ht="12.75" customHeight="1"/>
    <row r="2044" ht="12.75" customHeight="1"/>
    <row r="2045" ht="12.75" customHeight="1"/>
    <row r="2046" ht="12.75" customHeight="1"/>
    <row r="2047" ht="12.75" customHeight="1"/>
    <row r="2048" ht="12.75" customHeight="1"/>
    <row r="2049" ht="12.75" customHeight="1"/>
    <row r="2050" ht="12.75" customHeight="1"/>
    <row r="2051" ht="12.75" customHeight="1"/>
    <row r="2052" ht="12.75" customHeight="1"/>
    <row r="2053" ht="12.75" customHeight="1"/>
    <row r="2054" ht="12.75" customHeight="1"/>
    <row r="2055" ht="12.75" customHeight="1"/>
    <row r="2056" ht="12.75" customHeight="1"/>
    <row r="2057" ht="12.75" customHeight="1"/>
    <row r="2058" ht="12.75" customHeight="1"/>
    <row r="2059" ht="12.75" customHeight="1"/>
    <row r="2060" ht="12.75" customHeight="1"/>
    <row r="2061" ht="12.75" customHeight="1"/>
    <row r="2062" ht="12.75" customHeight="1"/>
    <row r="2063" ht="12.75" customHeight="1"/>
    <row r="2064" ht="12.75" customHeight="1"/>
    <row r="2065" ht="12.75" customHeight="1"/>
    <row r="2066" ht="12.75" customHeight="1"/>
    <row r="2067" ht="12.75" customHeight="1"/>
    <row r="2068" ht="12.75" customHeight="1"/>
    <row r="2069" ht="12.75" customHeight="1"/>
    <row r="2070" ht="12.75" customHeight="1"/>
    <row r="2071" ht="12.75" customHeight="1"/>
    <row r="2072" ht="12.75" customHeight="1"/>
    <row r="2073" ht="12.75" customHeight="1"/>
    <row r="2074" ht="12.75" customHeight="1"/>
    <row r="2075" ht="12.75" customHeight="1"/>
    <row r="2076" ht="12.75" customHeight="1"/>
    <row r="2077" ht="12.75" customHeight="1"/>
    <row r="2078" ht="12.75" customHeight="1"/>
    <row r="2079" ht="12.75" customHeight="1"/>
    <row r="2080" ht="12.75" customHeight="1"/>
    <row r="2081" ht="12.75" customHeight="1"/>
    <row r="2082" ht="12.75" customHeight="1"/>
    <row r="2083" ht="12.75" customHeight="1"/>
    <row r="2084" ht="12.75" customHeight="1"/>
    <row r="2085" ht="12.75" customHeight="1"/>
    <row r="2086" ht="12.75" customHeight="1"/>
    <row r="2087" ht="12.75" customHeight="1"/>
    <row r="2088" ht="12.75" customHeight="1"/>
    <row r="2089" ht="12.75" customHeight="1"/>
    <row r="2090" ht="12.75" customHeight="1"/>
    <row r="2091" ht="12.75" customHeight="1"/>
    <row r="2092" ht="12.75" customHeight="1"/>
    <row r="2093" ht="12.75" customHeight="1"/>
    <row r="2094" ht="12.75" customHeight="1"/>
    <row r="2095" ht="12.75" customHeight="1"/>
    <row r="2096" ht="12.75" customHeight="1"/>
    <row r="2097" ht="12.75" customHeight="1"/>
    <row r="2098" ht="12.75" customHeight="1"/>
    <row r="2099" ht="12.75" customHeight="1"/>
    <row r="2100" ht="12.75" customHeight="1"/>
    <row r="2101" ht="12.75" customHeight="1"/>
    <row r="2102" ht="12.75" customHeight="1"/>
    <row r="2103" ht="12.75" customHeight="1"/>
    <row r="2104" ht="12.75" customHeight="1"/>
    <row r="2105" ht="12.75" customHeight="1"/>
    <row r="2106" ht="12.75" customHeight="1"/>
    <row r="2107" ht="12.75" customHeight="1"/>
    <row r="2108" ht="12.75" customHeight="1"/>
    <row r="2109" ht="12.75" customHeight="1"/>
    <row r="2110" ht="12.75" customHeight="1"/>
    <row r="2111" ht="12.75" customHeight="1"/>
    <row r="2112" ht="12.75" customHeight="1"/>
    <row r="2113" ht="12.75" customHeight="1"/>
    <row r="2114" ht="12.75" customHeight="1"/>
    <row r="2115" ht="12.75" customHeight="1"/>
    <row r="2116" ht="12.75" customHeight="1"/>
    <row r="2117" ht="12.75" customHeight="1"/>
    <row r="2118" ht="12.75" customHeight="1"/>
    <row r="2119" ht="12.75" customHeight="1"/>
    <row r="2120" ht="12.75" customHeight="1"/>
    <row r="2121" ht="12.75" customHeight="1"/>
    <row r="2122" ht="12.75" customHeight="1"/>
    <row r="2123" ht="12.75" customHeight="1"/>
    <row r="2124" ht="12.75" customHeight="1"/>
    <row r="2125" ht="12.75" customHeight="1"/>
    <row r="2126" ht="12.75" customHeight="1"/>
    <row r="2127" ht="12.75" customHeight="1"/>
    <row r="2128" ht="12.75" customHeight="1"/>
    <row r="2129" ht="12.75" customHeight="1"/>
    <row r="2130" ht="12.75" customHeight="1"/>
    <row r="2131" ht="12.75" customHeight="1"/>
    <row r="2132" ht="12.75" customHeight="1"/>
    <row r="2133" ht="12.75" customHeight="1"/>
    <row r="2134" ht="12.75" customHeight="1"/>
    <row r="2135" ht="12.75" customHeight="1"/>
    <row r="2136" ht="12.75" customHeight="1"/>
    <row r="2137" ht="12.75" customHeight="1"/>
    <row r="2138" ht="12.75" customHeight="1"/>
    <row r="2139" ht="12.75" customHeight="1"/>
    <row r="2140" ht="12.75" customHeight="1"/>
    <row r="2141" ht="12.75" customHeight="1"/>
    <row r="2142" ht="12.75" customHeight="1"/>
    <row r="2143" ht="12.75" customHeight="1"/>
    <row r="2144" ht="12.75" customHeight="1"/>
    <row r="2145" ht="12.75" customHeight="1"/>
    <row r="2146" ht="12.75" customHeight="1"/>
    <row r="2147" ht="12.75" customHeight="1"/>
    <row r="2148" ht="12.75" customHeight="1"/>
    <row r="2149" ht="12.75" customHeight="1"/>
    <row r="2150" ht="12.75" customHeight="1"/>
    <row r="2151" ht="12.75" customHeight="1"/>
    <row r="2152" ht="12.75" customHeight="1"/>
    <row r="2153" ht="12.75" customHeight="1"/>
    <row r="2154" ht="12.75" customHeight="1"/>
    <row r="2155" ht="12.75" customHeight="1"/>
    <row r="2156" ht="12.75" customHeight="1"/>
    <row r="2157" ht="12.75" customHeight="1"/>
    <row r="2158" ht="12.75" customHeight="1"/>
    <row r="2159" ht="12.75" customHeight="1"/>
    <row r="2160" ht="12.75" customHeight="1"/>
    <row r="2161" ht="12.75" customHeight="1"/>
    <row r="2162" ht="12.75" customHeight="1"/>
    <row r="2163" ht="12.75" customHeight="1"/>
    <row r="2164" ht="12.75" customHeight="1"/>
    <row r="2165" ht="12.75" customHeight="1"/>
    <row r="2166" ht="12.75" customHeight="1"/>
    <row r="2167" ht="12.75" customHeight="1"/>
    <row r="2168" ht="12.75" customHeight="1"/>
    <row r="2169" ht="12.75" customHeight="1"/>
    <row r="2170" ht="12.75" customHeight="1"/>
    <row r="2171" ht="12.75" customHeight="1"/>
    <row r="2172" ht="12.75" customHeight="1"/>
    <row r="2173" ht="12.75" customHeight="1"/>
    <row r="2174" ht="12.75" customHeight="1"/>
    <row r="2175" ht="12.75" customHeight="1"/>
    <row r="2176" ht="12.75" customHeight="1"/>
    <row r="2177" ht="12.75" customHeight="1"/>
    <row r="2178" ht="12.75" customHeight="1"/>
    <row r="2179" ht="12.75" customHeight="1"/>
    <row r="2180" ht="12.75" customHeight="1"/>
    <row r="2181" ht="12.75" customHeight="1"/>
    <row r="2182" ht="12.75" customHeight="1"/>
    <row r="2183" ht="12.75" customHeight="1"/>
    <row r="2184" ht="12.75" customHeight="1"/>
    <row r="2185" ht="12.75" customHeight="1"/>
    <row r="2186" ht="12.75" customHeight="1"/>
    <row r="2187" ht="12.75" customHeight="1"/>
    <row r="2188" ht="12.75" customHeight="1"/>
    <row r="2189" ht="12.75" customHeight="1"/>
    <row r="2190" ht="12.75" customHeight="1"/>
    <row r="2191" ht="12.75" customHeight="1"/>
    <row r="2192" ht="12.75" customHeight="1"/>
    <row r="2193" ht="12.75" customHeight="1"/>
    <row r="2194" ht="12.75" customHeight="1"/>
    <row r="2195" ht="12.75" customHeight="1"/>
    <row r="2196" ht="12.75" customHeight="1"/>
    <row r="2197" ht="12.75" customHeight="1"/>
    <row r="2198" ht="12.75" customHeight="1"/>
    <row r="2199" ht="12.75" customHeight="1"/>
    <row r="2200" ht="12.75" customHeight="1"/>
    <row r="2201" ht="12.75" customHeight="1"/>
    <row r="2202" ht="12.75" customHeight="1"/>
    <row r="2203" ht="12.75" customHeight="1"/>
    <row r="2204" ht="12.75" customHeight="1"/>
    <row r="2205" ht="12.75" customHeight="1"/>
    <row r="2206" ht="12.75" customHeight="1"/>
    <row r="2207" ht="12.75" customHeight="1"/>
    <row r="2208" ht="12.75" customHeight="1"/>
    <row r="2209" ht="12.75" customHeight="1"/>
    <row r="2210" ht="12.75" customHeight="1"/>
    <row r="2211" ht="12.75" customHeight="1"/>
    <row r="2212" ht="12.75" customHeight="1"/>
  </sheetData>
  <mergeCells count="12">
    <mergeCell ref="B12:G12"/>
    <mergeCell ref="F14:G14"/>
    <mergeCell ref="B8:G8"/>
    <mergeCell ref="B9:G9"/>
    <mergeCell ref="B10:G10"/>
    <mergeCell ref="B11:G11"/>
    <mergeCell ref="B7:G7"/>
    <mergeCell ref="B2:G2"/>
    <mergeCell ref="B3:G3"/>
    <mergeCell ref="B4:G4"/>
    <mergeCell ref="B5:G5"/>
    <mergeCell ref="B6:G6"/>
  </mergeCells>
  <hyperlinks>
    <hyperlink ref="C33" r:id="rId1" xr:uid="{00000000-0004-0000-0000-000000000000}"/>
  </hyperlinks>
  <pageMargins left="0.7" right="0.7" top="0.75" bottom="0.75" header="0.3" footer="0.3"/>
  <pageSetup orientation="portrait"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W119"/>
  <sheetViews>
    <sheetView zoomScale="90" zoomScaleNormal="90" workbookViewId="0">
      <selection activeCell="B2" sqref="B2"/>
    </sheetView>
  </sheetViews>
  <sheetFormatPr defaultColWidth="9.140625" defaultRowHeight="12.75"/>
  <cols>
    <col min="1" max="1" width="37.42578125" style="36" customWidth="1"/>
    <col min="2" max="2" width="11.140625" style="36" customWidth="1"/>
    <col min="3" max="3" width="13.42578125" style="36" customWidth="1"/>
    <col min="4" max="6" width="14.7109375" style="36" customWidth="1"/>
    <col min="7" max="7" width="11.42578125" style="36" customWidth="1"/>
    <col min="8" max="9" width="9.7109375" style="36" customWidth="1"/>
    <col min="10" max="10" width="10.7109375" style="36" customWidth="1"/>
    <col min="11" max="11" width="7.28515625" style="36" customWidth="1"/>
    <col min="12" max="12" width="10" style="36" customWidth="1"/>
    <col min="13" max="15" width="11" style="36" customWidth="1"/>
    <col min="16" max="16" width="9.7109375" style="36" customWidth="1"/>
    <col min="17" max="17" width="10.7109375" style="36" customWidth="1"/>
    <col min="18" max="18" width="7.42578125" style="36" customWidth="1"/>
    <col min="19" max="19" width="10" style="36" customWidth="1"/>
    <col min="20" max="24" width="11" style="36" customWidth="1"/>
    <col min="25" max="25" width="9.85546875" style="36" customWidth="1"/>
    <col min="26" max="26" width="10.140625" style="36" customWidth="1"/>
    <col min="27" max="31" width="11.140625" style="36" customWidth="1"/>
    <col min="32" max="32" width="10.28515625" style="36" customWidth="1"/>
    <col min="33" max="36" width="9.7109375" style="36" customWidth="1"/>
    <col min="37" max="37" width="10.5703125" style="36" customWidth="1"/>
    <col min="38" max="38" width="11.42578125" style="36" customWidth="1"/>
    <col min="39" max="39" width="9.7109375" style="36" customWidth="1"/>
    <col min="40" max="42" width="13" style="36" bestFit="1" customWidth="1"/>
    <col min="43" max="43" width="43.28515625" style="36" customWidth="1"/>
    <col min="44" max="44" width="12.42578125" style="43" customWidth="1"/>
    <col min="45" max="45" width="9.42578125" style="43" bestFit="1" customWidth="1"/>
    <col min="46" max="46" width="9.140625" style="176" customWidth="1"/>
    <col min="47" max="47" width="12.42578125" style="177" bestFit="1" customWidth="1"/>
    <col min="48" max="48" width="10.42578125" style="178" bestFit="1" customWidth="1"/>
    <col min="49" max="16384" width="9.140625" style="43"/>
  </cols>
  <sheetData>
    <row r="1" spans="1:49" ht="74.25" customHeight="1">
      <c r="A1" s="579" t="s">
        <v>250</v>
      </c>
      <c r="B1" s="579"/>
      <c r="C1" s="579"/>
      <c r="D1" s="579"/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  <c r="P1" s="579"/>
      <c r="Q1" s="579"/>
      <c r="R1" s="580" t="s">
        <v>94</v>
      </c>
      <c r="S1" s="580"/>
      <c r="T1" s="580"/>
      <c r="U1" s="580"/>
      <c r="V1" s="580"/>
      <c r="W1" s="580"/>
      <c r="X1" s="580"/>
      <c r="Y1" s="580"/>
      <c r="Z1" s="580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</row>
    <row r="2" spans="1:49" s="47" customFormat="1" ht="15" customHeight="1">
      <c r="A2" s="50" t="s">
        <v>54</v>
      </c>
      <c r="B2" s="135"/>
      <c r="C2" s="135"/>
      <c r="D2" s="132"/>
      <c r="E2" s="133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581" t="s">
        <v>199</v>
      </c>
      <c r="S2" s="581"/>
      <c r="T2" s="581"/>
      <c r="U2" s="172" t="s">
        <v>200</v>
      </c>
      <c r="V2" s="172"/>
      <c r="W2" s="171">
        <v>0.34200000000000003</v>
      </c>
      <c r="X2" s="172"/>
      <c r="Y2" s="172"/>
      <c r="Z2" s="172"/>
      <c r="AA2" s="172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52"/>
      <c r="AS2" s="52"/>
      <c r="AT2" s="51"/>
      <c r="AU2" s="44"/>
      <c r="AV2" s="45"/>
      <c r="AW2" s="46"/>
    </row>
    <row r="3" spans="1:49" s="47" customFormat="1" ht="15">
      <c r="A3" s="50" t="s">
        <v>55</v>
      </c>
      <c r="B3" s="53"/>
      <c r="C3" s="53"/>
      <c r="D3" s="132"/>
      <c r="E3" s="133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72"/>
      <c r="S3" s="172"/>
      <c r="T3" s="171"/>
      <c r="U3" s="172" t="s">
        <v>201</v>
      </c>
      <c r="V3" s="172"/>
      <c r="W3" s="171">
        <v>0.15</v>
      </c>
      <c r="X3" s="172"/>
      <c r="Y3" s="172"/>
      <c r="Z3" s="172"/>
      <c r="AA3" s="172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52"/>
      <c r="AS3" s="52"/>
      <c r="AT3" s="51"/>
      <c r="AU3" s="44"/>
      <c r="AV3" s="45"/>
      <c r="AW3" s="46"/>
    </row>
    <row r="4" spans="1:49" s="47" customFormat="1" ht="15">
      <c r="A4" s="50" t="s">
        <v>220</v>
      </c>
      <c r="B4" s="53"/>
      <c r="C4" s="53"/>
      <c r="D4" s="132"/>
      <c r="E4" s="133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86"/>
      <c r="S4" s="186"/>
      <c r="T4" s="173"/>
      <c r="U4" s="186" t="s">
        <v>202</v>
      </c>
      <c r="V4" s="186"/>
      <c r="W4" s="171">
        <v>0.34200000000000003</v>
      </c>
      <c r="X4" s="172"/>
      <c r="Y4" s="172"/>
      <c r="Z4" s="172"/>
      <c r="AA4" s="172"/>
      <c r="AB4" s="139"/>
      <c r="AC4" s="139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52"/>
      <c r="AS4" s="52"/>
      <c r="AT4" s="51"/>
      <c r="AU4" s="44"/>
      <c r="AV4" s="45"/>
      <c r="AW4" s="46"/>
    </row>
    <row r="5" spans="1:49" s="47" customFormat="1" ht="15">
      <c r="A5" s="50" t="s">
        <v>221</v>
      </c>
      <c r="B5" s="53"/>
      <c r="C5" s="53"/>
      <c r="D5" s="132"/>
      <c r="E5" s="133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86"/>
      <c r="S5" s="186"/>
      <c r="T5" s="173"/>
      <c r="U5" s="186" t="s">
        <v>260</v>
      </c>
      <c r="V5" s="186"/>
      <c r="W5" s="173">
        <v>0.03</v>
      </c>
      <c r="X5" s="172"/>
      <c r="Y5" s="172"/>
      <c r="Z5" s="172"/>
      <c r="AA5" s="172"/>
      <c r="AB5" s="139"/>
      <c r="AC5" s="139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38"/>
      <c r="AP5" s="138"/>
      <c r="AQ5" s="138"/>
      <c r="AR5" s="52"/>
      <c r="AS5" s="52"/>
      <c r="AT5" s="51"/>
      <c r="AU5" s="44"/>
      <c r="AV5" s="45"/>
      <c r="AW5" s="46"/>
    </row>
    <row r="6" spans="1:49" s="47" customFormat="1" ht="15">
      <c r="A6" s="54" t="s">
        <v>56</v>
      </c>
      <c r="B6" s="55"/>
      <c r="C6" s="55"/>
      <c r="D6" s="132"/>
      <c r="E6" s="133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86"/>
      <c r="S6" s="186"/>
      <c r="T6" s="173"/>
      <c r="U6" s="186"/>
      <c r="V6" s="186"/>
      <c r="W6" s="48"/>
      <c r="X6" s="173"/>
      <c r="Y6" s="172"/>
      <c r="Z6" s="172"/>
      <c r="AA6" s="172"/>
      <c r="AB6" s="139"/>
      <c r="AC6" s="139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52"/>
      <c r="AS6" s="52"/>
      <c r="AT6" s="51"/>
      <c r="AU6" s="44"/>
      <c r="AV6" s="45"/>
      <c r="AW6" s="46"/>
    </row>
    <row r="7" spans="1:49" s="47" customFormat="1" ht="15">
      <c r="A7" s="50" t="s">
        <v>105</v>
      </c>
      <c r="B7" s="55"/>
      <c r="C7" s="55"/>
      <c r="D7" s="132"/>
      <c r="E7" s="133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582" t="s">
        <v>78</v>
      </c>
      <c r="S7" s="582"/>
      <c r="T7" s="582"/>
      <c r="U7" s="183" t="s">
        <v>102</v>
      </c>
      <c r="V7" s="183" t="s">
        <v>272</v>
      </c>
      <c r="W7" s="183" t="s">
        <v>273</v>
      </c>
      <c r="X7" s="183" t="s">
        <v>281</v>
      </c>
      <c r="Y7" s="183" t="s">
        <v>282</v>
      </c>
      <c r="Z7" s="183" t="s">
        <v>282</v>
      </c>
      <c r="AA7" s="169"/>
      <c r="AB7" s="139"/>
      <c r="AC7" s="139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52"/>
      <c r="AS7" s="52"/>
      <c r="AT7" s="51"/>
      <c r="AU7" s="44"/>
      <c r="AV7" s="45"/>
      <c r="AW7" s="46"/>
    </row>
    <row r="8" spans="1:49" s="47" customFormat="1" ht="17.25" customHeight="1" thickBot="1">
      <c r="A8" s="56" t="s">
        <v>104</v>
      </c>
      <c r="B8" s="142"/>
      <c r="C8" s="142"/>
      <c r="D8" s="134"/>
      <c r="E8" s="134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69"/>
      <c r="S8" s="169"/>
      <c r="T8" s="169"/>
      <c r="U8" s="184">
        <v>0.46500000000000002</v>
      </c>
      <c r="V8" s="184">
        <v>0.46500000000000002</v>
      </c>
      <c r="W8" s="184">
        <v>0.46500000000000002</v>
      </c>
      <c r="X8" s="184">
        <v>0.46500000000000002</v>
      </c>
      <c r="Y8" s="184">
        <v>0.46500000000000002</v>
      </c>
      <c r="Z8" s="184">
        <v>0.46500000000000002</v>
      </c>
      <c r="AA8" s="169"/>
      <c r="AB8" s="139"/>
      <c r="AC8" s="139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8"/>
      <c r="AO8" s="138"/>
      <c r="AP8" s="138"/>
      <c r="AQ8" s="138"/>
      <c r="AR8" s="52"/>
      <c r="AS8" s="52"/>
      <c r="AT8" s="51"/>
      <c r="AU8" s="44"/>
      <c r="AV8" s="45"/>
      <c r="AW8" s="46"/>
    </row>
    <row r="9" spans="1:49" s="58" customFormat="1" ht="15" customHeight="1" thickBot="1">
      <c r="A9" s="57" t="s">
        <v>68</v>
      </c>
      <c r="B9" s="128"/>
      <c r="C9" s="179" t="s">
        <v>184</v>
      </c>
      <c r="D9" s="181"/>
      <c r="E9" s="179" t="s">
        <v>185</v>
      </c>
      <c r="F9" s="18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85"/>
      <c r="S9" s="185"/>
      <c r="T9" s="185"/>
      <c r="U9" s="566" t="s">
        <v>222</v>
      </c>
      <c r="V9" s="566"/>
      <c r="W9" s="566"/>
      <c r="X9" s="566"/>
      <c r="Y9" s="566"/>
      <c r="Z9" s="566"/>
      <c r="AA9" s="566"/>
      <c r="AB9" s="139"/>
      <c r="AC9" s="139"/>
      <c r="AD9" s="138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40"/>
      <c r="AT9" s="59"/>
      <c r="AU9" s="60"/>
      <c r="AV9" s="61"/>
    </row>
    <row r="10" spans="1:49" s="58" customFormat="1" ht="15" customHeight="1" thickBot="1">
      <c r="A10" s="57" t="s">
        <v>187</v>
      </c>
      <c r="B10" s="170" t="s">
        <v>188</v>
      </c>
      <c r="C10" s="174" t="s">
        <v>186</v>
      </c>
      <c r="D10" s="170" t="s">
        <v>189</v>
      </c>
      <c r="E10" s="175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85"/>
      <c r="S10" s="185"/>
      <c r="T10" s="185"/>
      <c r="U10" s="566"/>
      <c r="V10" s="566"/>
      <c r="W10" s="566"/>
      <c r="X10" s="566"/>
      <c r="Y10" s="566"/>
      <c r="Z10" s="566"/>
      <c r="AA10" s="566"/>
      <c r="AB10" s="136"/>
      <c r="AC10" s="136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40"/>
      <c r="AT10" s="59"/>
      <c r="AU10" s="60"/>
      <c r="AV10" s="61"/>
    </row>
    <row r="11" spans="1:49">
      <c r="A11" s="182" t="s">
        <v>69</v>
      </c>
      <c r="B11" s="168"/>
      <c r="C11" s="131"/>
      <c r="D11" s="131"/>
      <c r="E11" s="130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37"/>
      <c r="AA11" s="137"/>
      <c r="AB11" s="137"/>
      <c r="AC11" s="137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47"/>
    </row>
    <row r="12" spans="1:49">
      <c r="A12" s="583" t="s">
        <v>77</v>
      </c>
      <c r="B12" s="583"/>
      <c r="C12" s="168"/>
      <c r="D12" s="130" t="s">
        <v>53</v>
      </c>
      <c r="E12" s="168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/>
      <c r="AP12" s="145"/>
      <c r="AQ12" s="215"/>
    </row>
    <row r="13" spans="1:49" ht="12.75" customHeight="1">
      <c r="A13" s="306" t="s">
        <v>232</v>
      </c>
      <c r="B13" s="416"/>
      <c r="C13" s="416"/>
      <c r="D13" s="416"/>
      <c r="E13" s="416"/>
      <c r="F13" s="426"/>
      <c r="G13" s="426"/>
      <c r="H13" s="444"/>
      <c r="I13" s="443" t="s">
        <v>97</v>
      </c>
      <c r="J13" s="391">
        <v>0</v>
      </c>
      <c r="K13" s="426"/>
      <c r="L13" s="426"/>
      <c r="M13" s="426"/>
      <c r="N13" s="426"/>
      <c r="O13" s="305"/>
      <c r="P13" s="443" t="s">
        <v>97</v>
      </c>
      <c r="Q13" s="268">
        <v>0</v>
      </c>
      <c r="R13" s="426"/>
      <c r="S13" s="426"/>
      <c r="T13" s="426"/>
      <c r="U13" s="426"/>
      <c r="V13" s="305"/>
      <c r="W13" s="443" t="s">
        <v>97</v>
      </c>
      <c r="X13" s="268">
        <v>0</v>
      </c>
      <c r="Y13" s="426"/>
      <c r="Z13" s="426"/>
      <c r="AA13" s="426"/>
      <c r="AB13" s="426"/>
      <c r="AC13" s="305"/>
      <c r="AD13" s="443" t="s">
        <v>97</v>
      </c>
      <c r="AE13" s="391">
        <v>0</v>
      </c>
      <c r="AF13" s="426"/>
      <c r="AG13" s="426"/>
      <c r="AH13" s="426"/>
      <c r="AI13" s="426"/>
      <c r="AJ13" s="305"/>
      <c r="AK13" s="443" t="s">
        <v>97</v>
      </c>
      <c r="AL13" s="391">
        <v>0</v>
      </c>
      <c r="AM13" s="446"/>
      <c r="AN13" s="161"/>
      <c r="AO13" s="161"/>
      <c r="AP13" s="161"/>
      <c r="AQ13" s="161"/>
    </row>
    <row r="14" spans="1:49" ht="13.5" customHeight="1" thickBot="1">
      <c r="A14" s="584" t="s">
        <v>45</v>
      </c>
      <c r="B14" s="187"/>
      <c r="C14" s="187"/>
      <c r="D14" s="187"/>
      <c r="E14" s="340"/>
      <c r="F14" s="567" t="s">
        <v>2</v>
      </c>
      <c r="G14" s="567"/>
      <c r="H14" s="567"/>
      <c r="I14" s="567"/>
      <c r="J14" s="567"/>
      <c r="L14" s="567" t="s">
        <v>3</v>
      </c>
      <c r="M14" s="567"/>
      <c r="N14" s="567"/>
      <c r="O14" s="567"/>
      <c r="P14" s="567"/>
      <c r="Q14" s="567"/>
      <c r="S14" s="567" t="s">
        <v>4</v>
      </c>
      <c r="T14" s="567"/>
      <c r="U14" s="567"/>
      <c r="V14" s="567"/>
      <c r="W14" s="567"/>
      <c r="X14" s="567"/>
      <c r="Z14" s="547" t="s">
        <v>5</v>
      </c>
      <c r="AA14" s="547"/>
      <c r="AB14" s="547"/>
      <c r="AC14" s="547"/>
      <c r="AD14" s="547"/>
      <c r="AE14" s="547"/>
      <c r="AG14" s="567" t="s">
        <v>6</v>
      </c>
      <c r="AH14" s="567"/>
      <c r="AI14" s="567"/>
      <c r="AJ14" s="567"/>
      <c r="AK14" s="567"/>
      <c r="AL14" s="567"/>
      <c r="AM14" s="446"/>
      <c r="AN14" s="567" t="s">
        <v>203</v>
      </c>
      <c r="AO14" s="567"/>
      <c r="AP14" s="567"/>
      <c r="AQ14" s="187"/>
    </row>
    <row r="15" spans="1:49" s="216" customFormat="1" ht="15.75" customHeight="1" thickBot="1">
      <c r="A15" s="584"/>
      <c r="B15" s="585" t="s">
        <v>76</v>
      </c>
      <c r="C15" s="590" t="s">
        <v>198</v>
      </c>
      <c r="D15" s="590" t="s">
        <v>95</v>
      </c>
      <c r="E15" s="354"/>
      <c r="F15" s="568" t="s">
        <v>98</v>
      </c>
      <c r="G15" s="569"/>
      <c r="H15" s="568" t="s">
        <v>205</v>
      </c>
      <c r="I15" s="569"/>
      <c r="J15" s="570" t="s">
        <v>96</v>
      </c>
      <c r="K15" s="299"/>
      <c r="L15" s="354"/>
      <c r="M15" s="568" t="s">
        <v>98</v>
      </c>
      <c r="N15" s="569"/>
      <c r="O15" s="568" t="s">
        <v>205</v>
      </c>
      <c r="P15" s="569"/>
      <c r="Q15" s="570" t="s">
        <v>96</v>
      </c>
      <c r="R15" s="299"/>
      <c r="S15" s="354"/>
      <c r="T15" s="568" t="s">
        <v>98</v>
      </c>
      <c r="U15" s="569"/>
      <c r="V15" s="568" t="s">
        <v>205</v>
      </c>
      <c r="W15" s="569"/>
      <c r="X15" s="570" t="s">
        <v>96</v>
      </c>
      <c r="Y15" s="299"/>
      <c r="Z15" s="354"/>
      <c r="AA15" s="548" t="s">
        <v>98</v>
      </c>
      <c r="AB15" s="549"/>
      <c r="AC15" s="568" t="s">
        <v>205</v>
      </c>
      <c r="AD15" s="569"/>
      <c r="AE15" s="570" t="s">
        <v>96</v>
      </c>
      <c r="AF15" s="299"/>
      <c r="AG15" s="354"/>
      <c r="AH15" s="568" t="s">
        <v>98</v>
      </c>
      <c r="AI15" s="569"/>
      <c r="AJ15" s="568" t="s">
        <v>205</v>
      </c>
      <c r="AK15" s="569"/>
      <c r="AL15" s="570" t="s">
        <v>96</v>
      </c>
      <c r="AM15" s="446"/>
      <c r="AN15" s="447" t="s">
        <v>98</v>
      </c>
      <c r="AO15" s="448" t="s">
        <v>205</v>
      </c>
      <c r="AP15" s="448" t="s">
        <v>204</v>
      </c>
      <c r="AQ15" s="302"/>
    </row>
    <row r="16" spans="1:49" s="217" customFormat="1" ht="12.75" customHeight="1">
      <c r="A16" s="188" t="s">
        <v>0</v>
      </c>
      <c r="B16" s="586"/>
      <c r="C16" s="591"/>
      <c r="D16" s="591"/>
      <c r="E16" s="573" t="s">
        <v>75</v>
      </c>
      <c r="F16" s="575" t="s">
        <v>74</v>
      </c>
      <c r="G16" s="577" t="s">
        <v>1</v>
      </c>
      <c r="H16" s="575" t="s">
        <v>74</v>
      </c>
      <c r="I16" s="577" t="s">
        <v>1</v>
      </c>
      <c r="J16" s="571"/>
      <c r="K16" s="414"/>
      <c r="L16" s="573" t="s">
        <v>75</v>
      </c>
      <c r="M16" s="575" t="s">
        <v>74</v>
      </c>
      <c r="N16" s="577" t="s">
        <v>1</v>
      </c>
      <c r="O16" s="575" t="s">
        <v>74</v>
      </c>
      <c r="P16" s="577" t="s">
        <v>1</v>
      </c>
      <c r="Q16" s="571"/>
      <c r="R16" s="414"/>
      <c r="S16" s="573" t="s">
        <v>75</v>
      </c>
      <c r="T16" s="575" t="s">
        <v>74</v>
      </c>
      <c r="U16" s="577" t="s">
        <v>1</v>
      </c>
      <c r="V16" s="575" t="s">
        <v>74</v>
      </c>
      <c r="W16" s="577" t="s">
        <v>1</v>
      </c>
      <c r="X16" s="571"/>
      <c r="Y16" s="414"/>
      <c r="Z16" s="573" t="s">
        <v>75</v>
      </c>
      <c r="AA16" s="575" t="s">
        <v>74</v>
      </c>
      <c r="AB16" s="577" t="s">
        <v>1</v>
      </c>
      <c r="AC16" s="575" t="s">
        <v>74</v>
      </c>
      <c r="AD16" s="577" t="s">
        <v>1</v>
      </c>
      <c r="AE16" s="571"/>
      <c r="AF16" s="414"/>
      <c r="AG16" s="573" t="s">
        <v>75</v>
      </c>
      <c r="AH16" s="575" t="s">
        <v>74</v>
      </c>
      <c r="AI16" s="577" t="s">
        <v>1</v>
      </c>
      <c r="AJ16" s="575" t="s">
        <v>74</v>
      </c>
      <c r="AK16" s="577" t="s">
        <v>1</v>
      </c>
      <c r="AL16" s="571"/>
      <c r="AM16" s="446"/>
      <c r="AN16" s="449"/>
      <c r="AO16" s="450"/>
      <c r="AP16" s="450"/>
      <c r="AQ16" s="303"/>
    </row>
    <row r="17" spans="1:48" ht="13.5" thickBot="1">
      <c r="A17" s="189" t="s">
        <v>91</v>
      </c>
      <c r="B17" s="586"/>
      <c r="C17" s="591"/>
      <c r="D17" s="591"/>
      <c r="E17" s="574"/>
      <c r="F17" s="576"/>
      <c r="G17" s="578"/>
      <c r="H17" s="576"/>
      <c r="I17" s="578"/>
      <c r="J17" s="572"/>
      <c r="K17" s="414"/>
      <c r="L17" s="574"/>
      <c r="M17" s="576"/>
      <c r="N17" s="578"/>
      <c r="O17" s="576"/>
      <c r="P17" s="578"/>
      <c r="Q17" s="572"/>
      <c r="R17" s="414"/>
      <c r="S17" s="574"/>
      <c r="T17" s="576"/>
      <c r="U17" s="578"/>
      <c r="V17" s="576"/>
      <c r="W17" s="578"/>
      <c r="X17" s="572"/>
      <c r="Y17" s="414"/>
      <c r="Z17" s="574"/>
      <c r="AA17" s="576"/>
      <c r="AB17" s="578"/>
      <c r="AC17" s="576"/>
      <c r="AD17" s="578"/>
      <c r="AE17" s="572"/>
      <c r="AF17" s="414"/>
      <c r="AG17" s="574"/>
      <c r="AH17" s="576"/>
      <c r="AI17" s="578"/>
      <c r="AJ17" s="576"/>
      <c r="AK17" s="578"/>
      <c r="AL17" s="572"/>
      <c r="AM17" s="446"/>
      <c r="AN17" s="264"/>
      <c r="AO17" s="451"/>
      <c r="AP17" s="451"/>
      <c r="AQ17" s="264"/>
    </row>
    <row r="18" spans="1:48">
      <c r="A18" s="309" t="s">
        <v>225</v>
      </c>
      <c r="B18" s="311"/>
      <c r="C18" s="312"/>
      <c r="D18" s="312"/>
      <c r="E18" s="417"/>
      <c r="F18" s="314"/>
      <c r="G18" s="314"/>
      <c r="H18" s="314"/>
      <c r="I18" s="314"/>
      <c r="J18" s="313"/>
      <c r="K18" s="315"/>
      <c r="L18" s="418"/>
      <c r="M18" s="314"/>
      <c r="N18" s="314"/>
      <c r="O18" s="314"/>
      <c r="P18" s="314"/>
      <c r="Q18" s="313"/>
      <c r="R18" s="315"/>
      <c r="S18" s="418"/>
      <c r="T18" s="314"/>
      <c r="U18" s="314"/>
      <c r="V18" s="314"/>
      <c r="W18" s="314"/>
      <c r="X18" s="313"/>
      <c r="Y18" s="315"/>
      <c r="Z18" s="418"/>
      <c r="AA18" s="314"/>
      <c r="AB18" s="314"/>
      <c r="AC18" s="314"/>
      <c r="AD18" s="314"/>
      <c r="AE18" s="313"/>
      <c r="AF18" s="315"/>
      <c r="AG18" s="418"/>
      <c r="AH18" s="314"/>
      <c r="AI18" s="314"/>
      <c r="AJ18" s="314"/>
      <c r="AK18" s="314"/>
      <c r="AL18" s="313"/>
      <c r="AM18" s="446"/>
      <c r="AN18" s="316"/>
      <c r="AO18" s="317"/>
      <c r="AP18" s="317"/>
      <c r="AQ18" s="316"/>
    </row>
    <row r="19" spans="1:48">
      <c r="A19" s="194" t="s">
        <v>108</v>
      </c>
      <c r="B19" s="331"/>
      <c r="C19" s="332"/>
      <c r="D19" s="333"/>
      <c r="E19" s="412">
        <f>9*($D19+$C19)</f>
        <v>0</v>
      </c>
      <c r="F19" s="341">
        <f t="shared" ref="F19:F30" si="0">ROUND($B19*$C19*(1+$J$13),0)</f>
        <v>0</v>
      </c>
      <c r="G19" s="342">
        <f t="shared" ref="G19:G28" si="1">ROUND(F19*$W$2,0)</f>
        <v>0</v>
      </c>
      <c r="H19" s="341">
        <f t="shared" ref="H19:H30" si="2">ROUND($B19*$D19*(1+$J$13),0)</f>
        <v>0</v>
      </c>
      <c r="I19" s="342">
        <f t="shared" ref="I19:I28" si="3">ROUND(H19*$W$2,0)</f>
        <v>0</v>
      </c>
      <c r="J19" s="351">
        <f>ROUND(SUM(F19:I19),0)</f>
        <v>0</v>
      </c>
      <c r="K19" s="321"/>
      <c r="L19" s="419">
        <f>IF($B$9&gt;1,ROUND(9*($D19+$C19),2),0)</f>
        <v>0</v>
      </c>
      <c r="M19" s="341">
        <f t="shared" ref="M19:M24" si="4">IF($B$9&gt;1,ROUND($F19*(1+$Q$13),0),0)</f>
        <v>0</v>
      </c>
      <c r="N19" s="342">
        <f t="shared" ref="N19:N28" si="5">ROUND(M19*$W$2,0)</f>
        <v>0</v>
      </c>
      <c r="O19" s="341">
        <f t="shared" ref="O19:O30" si="6">IF($B$9&gt;1,ROUND($H19*(1+$Q$13),0),0)</f>
        <v>0</v>
      </c>
      <c r="P19" s="342">
        <f t="shared" ref="P19:P28" si="7">ROUND(O19*$W$2,0)</f>
        <v>0</v>
      </c>
      <c r="Q19" s="351">
        <f t="shared" ref="Q19:Q30" si="8">ROUND(SUM(M19:P19),0)</f>
        <v>0</v>
      </c>
      <c r="R19" s="321"/>
      <c r="S19" s="419">
        <f>IF($B$9&gt;2,ROUND(9*($D19+$C19),2),0)</f>
        <v>0</v>
      </c>
      <c r="T19" s="341">
        <f t="shared" ref="T19:T30" si="9">IF($B$9&gt;2,ROUND($M19*(1+$X$13),0),0)</f>
        <v>0</v>
      </c>
      <c r="U19" s="342">
        <f t="shared" ref="U19:U28" si="10">ROUND(T19*$W$2,0)</f>
        <v>0</v>
      </c>
      <c r="V19" s="341">
        <f t="shared" ref="V19:V30" si="11">IF($B$9&gt;2,ROUND($O19*(1+$X$13),0),0)</f>
        <v>0</v>
      </c>
      <c r="W19" s="342">
        <f t="shared" ref="W19:W28" si="12">ROUND(V19*$W$2,0)</f>
        <v>0</v>
      </c>
      <c r="X19" s="351">
        <f t="shared" ref="X19:X30" si="13">ROUND(SUM(T19:W19),0)</f>
        <v>0</v>
      </c>
      <c r="Y19" s="321"/>
      <c r="Z19" s="419">
        <f>IF($B$9&gt;3,ROUND(9*($D19+$C19),2),0)</f>
        <v>0</v>
      </c>
      <c r="AA19" s="341">
        <f t="shared" ref="AA19:AA30" si="14">IF($B$9&gt;3,ROUND($T19*(1+$AE$13),0),0)</f>
        <v>0</v>
      </c>
      <c r="AB19" s="342">
        <f t="shared" ref="AB19:AB28" si="15">ROUND(AA19*$W$2,0)</f>
        <v>0</v>
      </c>
      <c r="AC19" s="341">
        <f t="shared" ref="AC19:AC30" si="16">IF($B$9&gt;3,ROUND($V19*(1+$AE$13),0),0)</f>
        <v>0</v>
      </c>
      <c r="AD19" s="342">
        <f t="shared" ref="AD19:AD28" si="17">ROUND(AC19*$W$2,0)</f>
        <v>0</v>
      </c>
      <c r="AE19" s="351">
        <f t="shared" ref="AE19:AE30" si="18">ROUND(SUM(AA19:AD19),0)</f>
        <v>0</v>
      </c>
      <c r="AF19" s="321"/>
      <c r="AG19" s="419">
        <f>IF($B$9&gt;4,ROUND(9*($D19+$C19),2),0)</f>
        <v>0</v>
      </c>
      <c r="AH19" s="341">
        <f t="shared" ref="AH19:AH30" si="19">IF($B$9&gt;4,ROUND($AA19*(1+$AL$13),0),0)</f>
        <v>0</v>
      </c>
      <c r="AI19" s="342">
        <f t="shared" ref="AI19:AI28" si="20">ROUND(AH19*$W$2,0)</f>
        <v>0</v>
      </c>
      <c r="AJ19" s="341">
        <f>IF($B$9&gt;4,ROUND($AC19*(1+$AL$13),0),0)</f>
        <v>0</v>
      </c>
      <c r="AK19" s="342">
        <f t="shared" ref="AK19:AK28" si="21">ROUND(AJ19*$W$2,0)</f>
        <v>0</v>
      </c>
      <c r="AL19" s="351">
        <f t="shared" ref="AL19:AL30" si="22">ROUND(SUM(AH19:AK19),0)</f>
        <v>0</v>
      </c>
      <c r="AM19" s="446"/>
      <c r="AN19" s="461">
        <f t="shared" ref="AN19:AN31" si="23">ROUND((SUM(F19,G19,M19,N19,T19,U19,AA19,AB19,AH19,AI19)),0)</f>
        <v>0</v>
      </c>
      <c r="AO19" s="461">
        <f t="shared" ref="AO19:AO31" si="24">ROUND((SUM(H19,I19,O19,P19,V19,W19,AC19,AD19,AJ19,AK19)),0)</f>
        <v>0</v>
      </c>
      <c r="AP19" s="462">
        <f t="shared" ref="AP19:AP31" si="25">ROUND((SUM(J19,Q19,X19,AE19,AL19)),0)</f>
        <v>0</v>
      </c>
      <c r="AQ19" s="484" t="s">
        <v>108</v>
      </c>
      <c r="AV19" s="43"/>
    </row>
    <row r="20" spans="1:48">
      <c r="A20" s="167" t="s">
        <v>109</v>
      </c>
      <c r="B20" s="334">
        <f>B19/9*3</f>
        <v>0</v>
      </c>
      <c r="C20" s="332"/>
      <c r="D20" s="333"/>
      <c r="E20" s="412">
        <f>3*($D20+$C20)</f>
        <v>0</v>
      </c>
      <c r="F20" s="341">
        <f t="shared" si="0"/>
        <v>0</v>
      </c>
      <c r="G20" s="342">
        <f t="shared" si="1"/>
        <v>0</v>
      </c>
      <c r="H20" s="341">
        <f t="shared" si="2"/>
        <v>0</v>
      </c>
      <c r="I20" s="342">
        <f t="shared" si="3"/>
        <v>0</v>
      </c>
      <c r="J20" s="351">
        <f t="shared" ref="J20:J30" si="26">ROUND(SUM(F20:I20),0)</f>
        <v>0</v>
      </c>
      <c r="K20" s="321"/>
      <c r="L20" s="419">
        <f>IF($B$9&gt;1,ROUND(3*($D20+$C20),2),0)</f>
        <v>0</v>
      </c>
      <c r="M20" s="341">
        <f t="shared" si="4"/>
        <v>0</v>
      </c>
      <c r="N20" s="342">
        <f t="shared" si="5"/>
        <v>0</v>
      </c>
      <c r="O20" s="341">
        <f t="shared" si="6"/>
        <v>0</v>
      </c>
      <c r="P20" s="342">
        <f t="shared" si="7"/>
        <v>0</v>
      </c>
      <c r="Q20" s="351">
        <f t="shared" si="8"/>
        <v>0</v>
      </c>
      <c r="R20" s="321"/>
      <c r="S20" s="419">
        <f>IF($B$9&gt;2,ROUND(3*($D20+$C20),2),0)</f>
        <v>0</v>
      </c>
      <c r="T20" s="341">
        <f t="shared" si="9"/>
        <v>0</v>
      </c>
      <c r="U20" s="342">
        <f t="shared" si="10"/>
        <v>0</v>
      </c>
      <c r="V20" s="341">
        <f t="shared" si="11"/>
        <v>0</v>
      </c>
      <c r="W20" s="342">
        <f t="shared" si="12"/>
        <v>0</v>
      </c>
      <c r="X20" s="351">
        <f t="shared" si="13"/>
        <v>0</v>
      </c>
      <c r="Y20" s="321"/>
      <c r="Z20" s="419">
        <f>IF($B$9&gt;3,ROUND(3*($D20+$C20),2),0)</f>
        <v>0</v>
      </c>
      <c r="AA20" s="341">
        <f t="shared" si="14"/>
        <v>0</v>
      </c>
      <c r="AB20" s="342">
        <f t="shared" si="15"/>
        <v>0</v>
      </c>
      <c r="AC20" s="341">
        <f t="shared" si="16"/>
        <v>0</v>
      </c>
      <c r="AD20" s="342">
        <f t="shared" si="17"/>
        <v>0</v>
      </c>
      <c r="AE20" s="351">
        <f t="shared" si="18"/>
        <v>0</v>
      </c>
      <c r="AF20" s="321"/>
      <c r="AG20" s="419">
        <f>IF($B$9&gt;4,ROUND(3*($D20+$C20),2),0)</f>
        <v>0</v>
      </c>
      <c r="AH20" s="341">
        <f t="shared" si="19"/>
        <v>0</v>
      </c>
      <c r="AI20" s="342">
        <f t="shared" si="20"/>
        <v>0</v>
      </c>
      <c r="AJ20" s="341">
        <f t="shared" ref="AJ20:AJ30" si="27">IF($B$9&gt;4,ROUND($AC20*(1+$AL$13),0),0)</f>
        <v>0</v>
      </c>
      <c r="AK20" s="342">
        <f t="shared" si="21"/>
        <v>0</v>
      </c>
      <c r="AL20" s="351">
        <f t="shared" si="22"/>
        <v>0</v>
      </c>
      <c r="AM20" s="446"/>
      <c r="AN20" s="461">
        <f t="shared" si="23"/>
        <v>0</v>
      </c>
      <c r="AO20" s="461">
        <f t="shared" si="24"/>
        <v>0</v>
      </c>
      <c r="AP20" s="462">
        <f t="shared" si="25"/>
        <v>0</v>
      </c>
      <c r="AQ20" s="485" t="s">
        <v>109</v>
      </c>
      <c r="AV20" s="43"/>
    </row>
    <row r="21" spans="1:48">
      <c r="A21" s="167" t="s">
        <v>44</v>
      </c>
      <c r="B21" s="331"/>
      <c r="C21" s="332"/>
      <c r="D21" s="333"/>
      <c r="E21" s="412">
        <f t="shared" ref="E21:E23" si="28">9*($D21+$C21)</f>
        <v>0</v>
      </c>
      <c r="F21" s="341">
        <f t="shared" si="0"/>
        <v>0</v>
      </c>
      <c r="G21" s="342">
        <f t="shared" si="1"/>
        <v>0</v>
      </c>
      <c r="H21" s="341">
        <f t="shared" si="2"/>
        <v>0</v>
      </c>
      <c r="I21" s="342">
        <f t="shared" si="3"/>
        <v>0</v>
      </c>
      <c r="J21" s="351">
        <f t="shared" si="26"/>
        <v>0</v>
      </c>
      <c r="K21" s="321"/>
      <c r="L21" s="419">
        <f t="shared" ref="L21:L23" si="29">IF($B$9&gt;1,ROUND(9*($D21+$C21),2),0)</f>
        <v>0</v>
      </c>
      <c r="M21" s="341">
        <f t="shared" si="4"/>
        <v>0</v>
      </c>
      <c r="N21" s="342">
        <f t="shared" si="5"/>
        <v>0</v>
      </c>
      <c r="O21" s="341">
        <f t="shared" si="6"/>
        <v>0</v>
      </c>
      <c r="P21" s="342">
        <f t="shared" si="7"/>
        <v>0</v>
      </c>
      <c r="Q21" s="351">
        <f t="shared" si="8"/>
        <v>0</v>
      </c>
      <c r="R21" s="321"/>
      <c r="S21" s="419">
        <f>IF($B$9&gt;2,ROUND(9*($D21+$C21),2),0)</f>
        <v>0</v>
      </c>
      <c r="T21" s="341">
        <f t="shared" si="9"/>
        <v>0</v>
      </c>
      <c r="U21" s="342">
        <f t="shared" si="10"/>
        <v>0</v>
      </c>
      <c r="V21" s="341">
        <f t="shared" si="11"/>
        <v>0</v>
      </c>
      <c r="W21" s="342">
        <f t="shared" si="12"/>
        <v>0</v>
      </c>
      <c r="X21" s="351">
        <f t="shared" si="13"/>
        <v>0</v>
      </c>
      <c r="Y21" s="321"/>
      <c r="Z21" s="419">
        <f>IF($B$9&gt;3,ROUND(9*($D21+$C21),2),0)</f>
        <v>0</v>
      </c>
      <c r="AA21" s="341">
        <f t="shared" si="14"/>
        <v>0</v>
      </c>
      <c r="AB21" s="342">
        <f t="shared" si="15"/>
        <v>0</v>
      </c>
      <c r="AC21" s="341">
        <f t="shared" si="16"/>
        <v>0</v>
      </c>
      <c r="AD21" s="342">
        <f t="shared" si="17"/>
        <v>0</v>
      </c>
      <c r="AE21" s="351">
        <f t="shared" si="18"/>
        <v>0</v>
      </c>
      <c r="AF21" s="321"/>
      <c r="AG21" s="419">
        <f t="shared" ref="AG21:AG23" si="30">IF($B$9&gt;4,ROUND(9*($D21+$C21),2),0)</f>
        <v>0</v>
      </c>
      <c r="AH21" s="341">
        <f t="shared" si="19"/>
        <v>0</v>
      </c>
      <c r="AI21" s="342">
        <f t="shared" si="20"/>
        <v>0</v>
      </c>
      <c r="AJ21" s="341">
        <f t="shared" si="27"/>
        <v>0</v>
      </c>
      <c r="AK21" s="342">
        <f t="shared" si="21"/>
        <v>0</v>
      </c>
      <c r="AL21" s="351">
        <f t="shared" si="22"/>
        <v>0</v>
      </c>
      <c r="AM21" s="446"/>
      <c r="AN21" s="461">
        <f t="shared" si="23"/>
        <v>0</v>
      </c>
      <c r="AO21" s="461">
        <f t="shared" si="24"/>
        <v>0</v>
      </c>
      <c r="AP21" s="462">
        <f t="shared" si="25"/>
        <v>0</v>
      </c>
      <c r="AQ21" s="485" t="s">
        <v>44</v>
      </c>
      <c r="AV21" s="43"/>
    </row>
    <row r="22" spans="1:48">
      <c r="A22" s="167" t="s">
        <v>110</v>
      </c>
      <c r="B22" s="334">
        <f>B21/9*3</f>
        <v>0</v>
      </c>
      <c r="C22" s="332"/>
      <c r="D22" s="333"/>
      <c r="E22" s="412">
        <f>3*($D22+$C22)</f>
        <v>0</v>
      </c>
      <c r="F22" s="341">
        <f t="shared" si="0"/>
        <v>0</v>
      </c>
      <c r="G22" s="342">
        <f t="shared" si="1"/>
        <v>0</v>
      </c>
      <c r="H22" s="341">
        <f t="shared" si="2"/>
        <v>0</v>
      </c>
      <c r="I22" s="342">
        <f t="shared" si="3"/>
        <v>0</v>
      </c>
      <c r="J22" s="351">
        <f t="shared" si="26"/>
        <v>0</v>
      </c>
      <c r="K22" s="321"/>
      <c r="L22" s="419">
        <f>IF($B$9&gt;1,ROUND(3*($D22+$C22),2),0)</f>
        <v>0</v>
      </c>
      <c r="M22" s="341">
        <f t="shared" si="4"/>
        <v>0</v>
      </c>
      <c r="N22" s="342">
        <f t="shared" si="5"/>
        <v>0</v>
      </c>
      <c r="O22" s="341">
        <f t="shared" si="6"/>
        <v>0</v>
      </c>
      <c r="P22" s="342">
        <f t="shared" si="7"/>
        <v>0</v>
      </c>
      <c r="Q22" s="351">
        <f t="shared" si="8"/>
        <v>0</v>
      </c>
      <c r="R22" s="321"/>
      <c r="S22" s="419">
        <f>IF($B$9&gt;2,ROUND(3*($D22+$C22),2),0)</f>
        <v>0</v>
      </c>
      <c r="T22" s="341">
        <f t="shared" si="9"/>
        <v>0</v>
      </c>
      <c r="U22" s="342">
        <f t="shared" si="10"/>
        <v>0</v>
      </c>
      <c r="V22" s="341">
        <f t="shared" si="11"/>
        <v>0</v>
      </c>
      <c r="W22" s="342">
        <f t="shared" si="12"/>
        <v>0</v>
      </c>
      <c r="X22" s="351">
        <f t="shared" si="13"/>
        <v>0</v>
      </c>
      <c r="Y22" s="321"/>
      <c r="Z22" s="419">
        <f>IF($B$9&gt;3,ROUND(3*($D22+$C22),2),0)</f>
        <v>0</v>
      </c>
      <c r="AA22" s="341">
        <f t="shared" si="14"/>
        <v>0</v>
      </c>
      <c r="AB22" s="342">
        <f t="shared" si="15"/>
        <v>0</v>
      </c>
      <c r="AC22" s="341">
        <f t="shared" si="16"/>
        <v>0</v>
      </c>
      <c r="AD22" s="342">
        <f t="shared" si="17"/>
        <v>0</v>
      </c>
      <c r="AE22" s="351">
        <f t="shared" si="18"/>
        <v>0</v>
      </c>
      <c r="AF22" s="321"/>
      <c r="AG22" s="419">
        <f>IF($B$9&gt;4,ROUND(3*($D22+$C22),2),0)</f>
        <v>0</v>
      </c>
      <c r="AH22" s="341">
        <f t="shared" si="19"/>
        <v>0</v>
      </c>
      <c r="AI22" s="342">
        <f t="shared" si="20"/>
        <v>0</v>
      </c>
      <c r="AJ22" s="341">
        <f t="shared" si="27"/>
        <v>0</v>
      </c>
      <c r="AK22" s="342">
        <f t="shared" si="21"/>
        <v>0</v>
      </c>
      <c r="AL22" s="351">
        <f t="shared" si="22"/>
        <v>0</v>
      </c>
      <c r="AM22" s="446"/>
      <c r="AN22" s="461">
        <f t="shared" si="23"/>
        <v>0</v>
      </c>
      <c r="AO22" s="461">
        <f t="shared" si="24"/>
        <v>0</v>
      </c>
      <c r="AP22" s="462">
        <f t="shared" si="25"/>
        <v>0</v>
      </c>
      <c r="AQ22" s="485" t="s">
        <v>110</v>
      </c>
      <c r="AV22" s="43"/>
    </row>
    <row r="23" spans="1:48">
      <c r="A23" s="167" t="s">
        <v>190</v>
      </c>
      <c r="B23" s="331"/>
      <c r="C23" s="332"/>
      <c r="D23" s="333"/>
      <c r="E23" s="412">
        <f t="shared" si="28"/>
        <v>0</v>
      </c>
      <c r="F23" s="341">
        <f t="shared" si="0"/>
        <v>0</v>
      </c>
      <c r="G23" s="342">
        <f t="shared" si="1"/>
        <v>0</v>
      </c>
      <c r="H23" s="341">
        <f t="shared" si="2"/>
        <v>0</v>
      </c>
      <c r="I23" s="342">
        <f t="shared" si="3"/>
        <v>0</v>
      </c>
      <c r="J23" s="351">
        <f t="shared" si="26"/>
        <v>0</v>
      </c>
      <c r="K23" s="321"/>
      <c r="L23" s="419">
        <f t="shared" si="29"/>
        <v>0</v>
      </c>
      <c r="M23" s="341">
        <f t="shared" si="4"/>
        <v>0</v>
      </c>
      <c r="N23" s="342">
        <f t="shared" si="5"/>
        <v>0</v>
      </c>
      <c r="O23" s="341">
        <f t="shared" si="6"/>
        <v>0</v>
      </c>
      <c r="P23" s="342">
        <f t="shared" si="7"/>
        <v>0</v>
      </c>
      <c r="Q23" s="351">
        <f t="shared" si="8"/>
        <v>0</v>
      </c>
      <c r="R23" s="321"/>
      <c r="S23" s="419">
        <f>IF($B$9&gt;2,ROUND(9*($D23+$C23),2),0)</f>
        <v>0</v>
      </c>
      <c r="T23" s="341">
        <f t="shared" si="9"/>
        <v>0</v>
      </c>
      <c r="U23" s="342">
        <f t="shared" si="10"/>
        <v>0</v>
      </c>
      <c r="V23" s="341">
        <f t="shared" si="11"/>
        <v>0</v>
      </c>
      <c r="W23" s="342">
        <f t="shared" si="12"/>
        <v>0</v>
      </c>
      <c r="X23" s="351">
        <f t="shared" si="13"/>
        <v>0</v>
      </c>
      <c r="Y23" s="321"/>
      <c r="Z23" s="419">
        <f>IF($B$9&gt;3,ROUND(9*($D23+$C23),2),0)</f>
        <v>0</v>
      </c>
      <c r="AA23" s="341">
        <f t="shared" si="14"/>
        <v>0</v>
      </c>
      <c r="AB23" s="342">
        <f t="shared" si="15"/>
        <v>0</v>
      </c>
      <c r="AC23" s="341">
        <f t="shared" si="16"/>
        <v>0</v>
      </c>
      <c r="AD23" s="342">
        <f t="shared" si="17"/>
        <v>0</v>
      </c>
      <c r="AE23" s="351">
        <f t="shared" si="18"/>
        <v>0</v>
      </c>
      <c r="AF23" s="321"/>
      <c r="AG23" s="419">
        <f t="shared" si="30"/>
        <v>0</v>
      </c>
      <c r="AH23" s="341">
        <f t="shared" si="19"/>
        <v>0</v>
      </c>
      <c r="AI23" s="342">
        <f t="shared" si="20"/>
        <v>0</v>
      </c>
      <c r="AJ23" s="341">
        <f t="shared" si="27"/>
        <v>0</v>
      </c>
      <c r="AK23" s="342">
        <f t="shared" si="21"/>
        <v>0</v>
      </c>
      <c r="AL23" s="351">
        <f t="shared" si="22"/>
        <v>0</v>
      </c>
      <c r="AM23" s="446"/>
      <c r="AN23" s="461">
        <f t="shared" si="23"/>
        <v>0</v>
      </c>
      <c r="AO23" s="461">
        <f t="shared" si="24"/>
        <v>0</v>
      </c>
      <c r="AP23" s="462">
        <f t="shared" si="25"/>
        <v>0</v>
      </c>
      <c r="AQ23" s="485" t="s">
        <v>190</v>
      </c>
      <c r="AV23" s="43"/>
    </row>
    <row r="24" spans="1:48">
      <c r="A24" s="167" t="s">
        <v>191</v>
      </c>
      <c r="B24" s="334">
        <f>B23/9*3</f>
        <v>0</v>
      </c>
      <c r="C24" s="332"/>
      <c r="D24" s="333"/>
      <c r="E24" s="412">
        <f>3*($D24+$C24)</f>
        <v>0</v>
      </c>
      <c r="F24" s="341">
        <f t="shared" si="0"/>
        <v>0</v>
      </c>
      <c r="G24" s="342">
        <f t="shared" si="1"/>
        <v>0</v>
      </c>
      <c r="H24" s="341">
        <f t="shared" si="2"/>
        <v>0</v>
      </c>
      <c r="I24" s="342">
        <f t="shared" si="3"/>
        <v>0</v>
      </c>
      <c r="J24" s="351">
        <f t="shared" si="26"/>
        <v>0</v>
      </c>
      <c r="K24" s="321"/>
      <c r="L24" s="419">
        <f>IF($B$9&gt;1,ROUND(3*($D24+$C24),2),0)</f>
        <v>0</v>
      </c>
      <c r="M24" s="341">
        <f t="shared" si="4"/>
        <v>0</v>
      </c>
      <c r="N24" s="342">
        <f t="shared" si="5"/>
        <v>0</v>
      </c>
      <c r="O24" s="341">
        <f t="shared" si="6"/>
        <v>0</v>
      </c>
      <c r="P24" s="342">
        <f t="shared" si="7"/>
        <v>0</v>
      </c>
      <c r="Q24" s="351">
        <f t="shared" si="8"/>
        <v>0</v>
      </c>
      <c r="R24" s="321"/>
      <c r="S24" s="419">
        <f>IF($B$9&gt;2,ROUND(3*($D24+$C24),2),0)</f>
        <v>0</v>
      </c>
      <c r="T24" s="341">
        <f t="shared" si="9"/>
        <v>0</v>
      </c>
      <c r="U24" s="342">
        <f t="shared" si="10"/>
        <v>0</v>
      </c>
      <c r="V24" s="341">
        <f t="shared" si="11"/>
        <v>0</v>
      </c>
      <c r="W24" s="342">
        <f t="shared" si="12"/>
        <v>0</v>
      </c>
      <c r="X24" s="351">
        <f t="shared" si="13"/>
        <v>0</v>
      </c>
      <c r="Y24" s="321"/>
      <c r="Z24" s="419">
        <f>IF($B$9&gt;3,ROUND(3*($D24+$C24),2),0)</f>
        <v>0</v>
      </c>
      <c r="AA24" s="341">
        <f t="shared" si="14"/>
        <v>0</v>
      </c>
      <c r="AB24" s="342">
        <f t="shared" si="15"/>
        <v>0</v>
      </c>
      <c r="AC24" s="341">
        <f t="shared" si="16"/>
        <v>0</v>
      </c>
      <c r="AD24" s="342">
        <f t="shared" si="17"/>
        <v>0</v>
      </c>
      <c r="AE24" s="351">
        <f t="shared" si="18"/>
        <v>0</v>
      </c>
      <c r="AF24" s="321"/>
      <c r="AG24" s="419">
        <f>IF($B$9&gt;4,ROUND(3*($D24+$C24),2),0)</f>
        <v>0</v>
      </c>
      <c r="AH24" s="341">
        <f t="shared" si="19"/>
        <v>0</v>
      </c>
      <c r="AI24" s="342">
        <f t="shared" si="20"/>
        <v>0</v>
      </c>
      <c r="AJ24" s="341">
        <f t="shared" si="27"/>
        <v>0</v>
      </c>
      <c r="AK24" s="342">
        <f t="shared" si="21"/>
        <v>0</v>
      </c>
      <c r="AL24" s="351">
        <f t="shared" si="22"/>
        <v>0</v>
      </c>
      <c r="AM24" s="446"/>
      <c r="AN24" s="461">
        <f t="shared" si="23"/>
        <v>0</v>
      </c>
      <c r="AO24" s="461">
        <f t="shared" si="24"/>
        <v>0</v>
      </c>
      <c r="AP24" s="462">
        <f t="shared" si="25"/>
        <v>0</v>
      </c>
      <c r="AQ24" s="485" t="s">
        <v>191</v>
      </c>
      <c r="AV24" s="43"/>
    </row>
    <row r="25" spans="1:48">
      <c r="A25" s="167" t="s">
        <v>192</v>
      </c>
      <c r="B25" s="331"/>
      <c r="C25" s="332"/>
      <c r="D25" s="333"/>
      <c r="E25" s="412">
        <f t="shared" ref="E25:E36" si="31">12*($D25+$C25)</f>
        <v>0</v>
      </c>
      <c r="F25" s="341">
        <f t="shared" si="0"/>
        <v>0</v>
      </c>
      <c r="G25" s="342">
        <f t="shared" si="1"/>
        <v>0</v>
      </c>
      <c r="H25" s="341">
        <f t="shared" si="2"/>
        <v>0</v>
      </c>
      <c r="I25" s="342">
        <f t="shared" si="3"/>
        <v>0</v>
      </c>
      <c r="J25" s="351">
        <f t="shared" si="26"/>
        <v>0</v>
      </c>
      <c r="K25" s="321"/>
      <c r="L25" s="419">
        <f>IF($B$9&gt;1,ROUND(12*($D25+$C25),2),0)</f>
        <v>0</v>
      </c>
      <c r="M25" s="341">
        <f t="shared" ref="M25:M30" si="32">IF($B$9&gt;1,ROUND($F25*(1+$Q$13),0),0)</f>
        <v>0</v>
      </c>
      <c r="N25" s="342">
        <f t="shared" si="5"/>
        <v>0</v>
      </c>
      <c r="O25" s="341">
        <f t="shared" si="6"/>
        <v>0</v>
      </c>
      <c r="P25" s="342">
        <f t="shared" si="7"/>
        <v>0</v>
      </c>
      <c r="Q25" s="351">
        <f t="shared" si="8"/>
        <v>0</v>
      </c>
      <c r="R25" s="321"/>
      <c r="S25" s="419">
        <f t="shared" ref="S25:S30" si="33">IF($B$9&gt;2,ROUND(12*($D25+$C25),2),0)</f>
        <v>0</v>
      </c>
      <c r="T25" s="341">
        <f t="shared" si="9"/>
        <v>0</v>
      </c>
      <c r="U25" s="342">
        <f t="shared" si="10"/>
        <v>0</v>
      </c>
      <c r="V25" s="341">
        <f t="shared" si="11"/>
        <v>0</v>
      </c>
      <c r="W25" s="342">
        <f t="shared" si="12"/>
        <v>0</v>
      </c>
      <c r="X25" s="351">
        <f t="shared" si="13"/>
        <v>0</v>
      </c>
      <c r="Y25" s="321"/>
      <c r="Z25" s="419">
        <f t="shared" ref="Z25:Z30" si="34">IF($B$9&gt;3,ROUND(12*($D25+$C25),2),0)</f>
        <v>0</v>
      </c>
      <c r="AA25" s="341">
        <f t="shared" si="14"/>
        <v>0</v>
      </c>
      <c r="AB25" s="342">
        <f t="shared" si="15"/>
        <v>0</v>
      </c>
      <c r="AC25" s="341">
        <f t="shared" si="16"/>
        <v>0</v>
      </c>
      <c r="AD25" s="342">
        <f t="shared" si="17"/>
        <v>0</v>
      </c>
      <c r="AE25" s="351">
        <f t="shared" si="18"/>
        <v>0</v>
      </c>
      <c r="AF25" s="321"/>
      <c r="AG25" s="419">
        <f>IF($B$9&gt;4,ROUND(12*($D25+$C25),2),0)</f>
        <v>0</v>
      </c>
      <c r="AH25" s="341">
        <f t="shared" si="19"/>
        <v>0</v>
      </c>
      <c r="AI25" s="342">
        <f t="shared" si="20"/>
        <v>0</v>
      </c>
      <c r="AJ25" s="341">
        <f t="shared" si="27"/>
        <v>0</v>
      </c>
      <c r="AK25" s="342">
        <f t="shared" si="21"/>
        <v>0</v>
      </c>
      <c r="AL25" s="351">
        <f t="shared" si="22"/>
        <v>0</v>
      </c>
      <c r="AM25" s="446"/>
      <c r="AN25" s="461">
        <f t="shared" si="23"/>
        <v>0</v>
      </c>
      <c r="AO25" s="461">
        <f t="shared" si="24"/>
        <v>0</v>
      </c>
      <c r="AP25" s="462">
        <f t="shared" si="25"/>
        <v>0</v>
      </c>
      <c r="AQ25" s="485" t="s">
        <v>192</v>
      </c>
      <c r="AV25" s="43"/>
    </row>
    <row r="26" spans="1:48">
      <c r="A26" s="167" t="s">
        <v>193</v>
      </c>
      <c r="B26" s="331"/>
      <c r="C26" s="332"/>
      <c r="D26" s="333"/>
      <c r="E26" s="412">
        <f t="shared" si="31"/>
        <v>0</v>
      </c>
      <c r="F26" s="341">
        <f t="shared" si="0"/>
        <v>0</v>
      </c>
      <c r="G26" s="342">
        <f t="shared" si="1"/>
        <v>0</v>
      </c>
      <c r="H26" s="341">
        <f t="shared" si="2"/>
        <v>0</v>
      </c>
      <c r="I26" s="342">
        <f t="shared" si="3"/>
        <v>0</v>
      </c>
      <c r="J26" s="351">
        <f t="shared" si="26"/>
        <v>0</v>
      </c>
      <c r="K26" s="321"/>
      <c r="L26" s="419">
        <f t="shared" ref="L26:L30" si="35">IF($B$9&gt;1,ROUND(12*($D26+$C26),2),0)</f>
        <v>0</v>
      </c>
      <c r="M26" s="341">
        <f t="shared" si="32"/>
        <v>0</v>
      </c>
      <c r="N26" s="342">
        <f t="shared" si="5"/>
        <v>0</v>
      </c>
      <c r="O26" s="341">
        <f t="shared" si="6"/>
        <v>0</v>
      </c>
      <c r="P26" s="342">
        <f t="shared" si="7"/>
        <v>0</v>
      </c>
      <c r="Q26" s="351">
        <f t="shared" si="8"/>
        <v>0</v>
      </c>
      <c r="R26" s="321"/>
      <c r="S26" s="419">
        <f t="shared" si="33"/>
        <v>0</v>
      </c>
      <c r="T26" s="341">
        <f t="shared" si="9"/>
        <v>0</v>
      </c>
      <c r="U26" s="342">
        <f t="shared" si="10"/>
        <v>0</v>
      </c>
      <c r="V26" s="341">
        <f t="shared" si="11"/>
        <v>0</v>
      </c>
      <c r="W26" s="342">
        <f t="shared" si="12"/>
        <v>0</v>
      </c>
      <c r="X26" s="351">
        <f t="shared" si="13"/>
        <v>0</v>
      </c>
      <c r="Y26" s="321"/>
      <c r="Z26" s="419">
        <f t="shared" si="34"/>
        <v>0</v>
      </c>
      <c r="AA26" s="341">
        <f t="shared" si="14"/>
        <v>0</v>
      </c>
      <c r="AB26" s="342">
        <f t="shared" si="15"/>
        <v>0</v>
      </c>
      <c r="AC26" s="341">
        <f t="shared" si="16"/>
        <v>0</v>
      </c>
      <c r="AD26" s="342">
        <f t="shared" si="17"/>
        <v>0</v>
      </c>
      <c r="AE26" s="351">
        <f t="shared" si="18"/>
        <v>0</v>
      </c>
      <c r="AF26" s="321"/>
      <c r="AG26" s="419">
        <f t="shared" ref="AG26:AG30" si="36">IF($B$9&gt;4,ROUND(12*($D26+$C26),2),0)</f>
        <v>0</v>
      </c>
      <c r="AH26" s="341">
        <f t="shared" si="19"/>
        <v>0</v>
      </c>
      <c r="AI26" s="342">
        <f t="shared" si="20"/>
        <v>0</v>
      </c>
      <c r="AJ26" s="341">
        <f t="shared" si="27"/>
        <v>0</v>
      </c>
      <c r="AK26" s="342">
        <f t="shared" si="21"/>
        <v>0</v>
      </c>
      <c r="AL26" s="351">
        <f t="shared" si="22"/>
        <v>0</v>
      </c>
      <c r="AM26" s="446"/>
      <c r="AN26" s="461">
        <f t="shared" si="23"/>
        <v>0</v>
      </c>
      <c r="AO26" s="461">
        <f t="shared" si="24"/>
        <v>0</v>
      </c>
      <c r="AP26" s="462">
        <f t="shared" si="25"/>
        <v>0</v>
      </c>
      <c r="AQ26" s="485" t="s">
        <v>193</v>
      </c>
      <c r="AV26" s="43"/>
    </row>
    <row r="27" spans="1:48">
      <c r="A27" s="197" t="s">
        <v>46</v>
      </c>
      <c r="B27" s="331"/>
      <c r="C27" s="332"/>
      <c r="D27" s="333"/>
      <c r="E27" s="412">
        <f t="shared" si="31"/>
        <v>0</v>
      </c>
      <c r="F27" s="341">
        <f t="shared" si="0"/>
        <v>0</v>
      </c>
      <c r="G27" s="342">
        <f t="shared" si="1"/>
        <v>0</v>
      </c>
      <c r="H27" s="341">
        <f t="shared" si="2"/>
        <v>0</v>
      </c>
      <c r="I27" s="342">
        <f t="shared" si="3"/>
        <v>0</v>
      </c>
      <c r="J27" s="351">
        <f t="shared" si="26"/>
        <v>0</v>
      </c>
      <c r="K27" s="321"/>
      <c r="L27" s="419">
        <f t="shared" si="35"/>
        <v>0</v>
      </c>
      <c r="M27" s="341">
        <f t="shared" si="32"/>
        <v>0</v>
      </c>
      <c r="N27" s="342">
        <f t="shared" si="5"/>
        <v>0</v>
      </c>
      <c r="O27" s="341">
        <f t="shared" si="6"/>
        <v>0</v>
      </c>
      <c r="P27" s="342">
        <f t="shared" si="7"/>
        <v>0</v>
      </c>
      <c r="Q27" s="351">
        <f t="shared" si="8"/>
        <v>0</v>
      </c>
      <c r="R27" s="321"/>
      <c r="S27" s="419">
        <f t="shared" si="33"/>
        <v>0</v>
      </c>
      <c r="T27" s="341">
        <f t="shared" si="9"/>
        <v>0</v>
      </c>
      <c r="U27" s="342">
        <f t="shared" si="10"/>
        <v>0</v>
      </c>
      <c r="V27" s="341">
        <f t="shared" si="11"/>
        <v>0</v>
      </c>
      <c r="W27" s="342">
        <f t="shared" si="12"/>
        <v>0</v>
      </c>
      <c r="X27" s="351">
        <f t="shared" si="13"/>
        <v>0</v>
      </c>
      <c r="Y27" s="321"/>
      <c r="Z27" s="419">
        <f t="shared" si="34"/>
        <v>0</v>
      </c>
      <c r="AA27" s="341">
        <f t="shared" si="14"/>
        <v>0</v>
      </c>
      <c r="AB27" s="342">
        <f t="shared" si="15"/>
        <v>0</v>
      </c>
      <c r="AC27" s="341">
        <f t="shared" si="16"/>
        <v>0</v>
      </c>
      <c r="AD27" s="342">
        <f t="shared" si="17"/>
        <v>0</v>
      </c>
      <c r="AE27" s="351">
        <f t="shared" si="18"/>
        <v>0</v>
      </c>
      <c r="AF27" s="321"/>
      <c r="AG27" s="419">
        <f t="shared" si="36"/>
        <v>0</v>
      </c>
      <c r="AH27" s="341">
        <f t="shared" si="19"/>
        <v>0</v>
      </c>
      <c r="AI27" s="342">
        <f t="shared" si="20"/>
        <v>0</v>
      </c>
      <c r="AJ27" s="341">
        <f t="shared" si="27"/>
        <v>0</v>
      </c>
      <c r="AK27" s="342">
        <f t="shared" si="21"/>
        <v>0</v>
      </c>
      <c r="AL27" s="351">
        <f t="shared" si="22"/>
        <v>0</v>
      </c>
      <c r="AM27" s="446"/>
      <c r="AN27" s="461">
        <f t="shared" si="23"/>
        <v>0</v>
      </c>
      <c r="AO27" s="461">
        <f t="shared" si="24"/>
        <v>0</v>
      </c>
      <c r="AP27" s="462">
        <f t="shared" si="25"/>
        <v>0</v>
      </c>
      <c r="AQ27" s="197" t="s">
        <v>46</v>
      </c>
      <c r="AV27" s="43"/>
    </row>
    <row r="28" spans="1:48">
      <c r="A28" s="197" t="s">
        <v>43</v>
      </c>
      <c r="B28" s="331"/>
      <c r="C28" s="332"/>
      <c r="D28" s="333"/>
      <c r="E28" s="412">
        <f t="shared" si="31"/>
        <v>0</v>
      </c>
      <c r="F28" s="341">
        <f t="shared" si="0"/>
        <v>0</v>
      </c>
      <c r="G28" s="342">
        <f t="shared" si="1"/>
        <v>0</v>
      </c>
      <c r="H28" s="341">
        <f t="shared" si="2"/>
        <v>0</v>
      </c>
      <c r="I28" s="342">
        <f t="shared" si="3"/>
        <v>0</v>
      </c>
      <c r="J28" s="351">
        <f t="shared" si="26"/>
        <v>0</v>
      </c>
      <c r="K28" s="321"/>
      <c r="L28" s="419">
        <f t="shared" si="35"/>
        <v>0</v>
      </c>
      <c r="M28" s="341">
        <f t="shared" si="32"/>
        <v>0</v>
      </c>
      <c r="N28" s="342">
        <f t="shared" si="5"/>
        <v>0</v>
      </c>
      <c r="O28" s="341">
        <f t="shared" si="6"/>
        <v>0</v>
      </c>
      <c r="P28" s="342">
        <f t="shared" si="7"/>
        <v>0</v>
      </c>
      <c r="Q28" s="351">
        <f t="shared" si="8"/>
        <v>0</v>
      </c>
      <c r="R28" s="321"/>
      <c r="S28" s="419">
        <f t="shared" si="33"/>
        <v>0</v>
      </c>
      <c r="T28" s="341">
        <f t="shared" si="9"/>
        <v>0</v>
      </c>
      <c r="U28" s="342">
        <f t="shared" si="10"/>
        <v>0</v>
      </c>
      <c r="V28" s="341">
        <f t="shared" si="11"/>
        <v>0</v>
      </c>
      <c r="W28" s="342">
        <f t="shared" si="12"/>
        <v>0</v>
      </c>
      <c r="X28" s="351">
        <f t="shared" si="13"/>
        <v>0</v>
      </c>
      <c r="Y28" s="321"/>
      <c r="Z28" s="419">
        <f t="shared" si="34"/>
        <v>0</v>
      </c>
      <c r="AA28" s="341">
        <f t="shared" si="14"/>
        <v>0</v>
      </c>
      <c r="AB28" s="342">
        <f t="shared" si="15"/>
        <v>0</v>
      </c>
      <c r="AC28" s="341">
        <f t="shared" si="16"/>
        <v>0</v>
      </c>
      <c r="AD28" s="342">
        <f t="shared" si="17"/>
        <v>0</v>
      </c>
      <c r="AE28" s="351">
        <f t="shared" si="18"/>
        <v>0</v>
      </c>
      <c r="AF28" s="321"/>
      <c r="AG28" s="419">
        <f t="shared" si="36"/>
        <v>0</v>
      </c>
      <c r="AH28" s="341">
        <f t="shared" si="19"/>
        <v>0</v>
      </c>
      <c r="AI28" s="342">
        <f t="shared" si="20"/>
        <v>0</v>
      </c>
      <c r="AJ28" s="341">
        <f t="shared" si="27"/>
        <v>0</v>
      </c>
      <c r="AK28" s="342">
        <f t="shared" si="21"/>
        <v>0</v>
      </c>
      <c r="AL28" s="351">
        <f t="shared" si="22"/>
        <v>0</v>
      </c>
      <c r="AM28" s="446"/>
      <c r="AN28" s="461">
        <f t="shared" si="23"/>
        <v>0</v>
      </c>
      <c r="AO28" s="461">
        <f t="shared" si="24"/>
        <v>0</v>
      </c>
      <c r="AP28" s="462">
        <f t="shared" si="25"/>
        <v>0</v>
      </c>
      <c r="AQ28" s="197" t="s">
        <v>43</v>
      </c>
      <c r="AV28" s="43"/>
    </row>
    <row r="29" spans="1:48">
      <c r="A29" s="307" t="s">
        <v>257</v>
      </c>
      <c r="B29" s="331"/>
      <c r="C29" s="332"/>
      <c r="D29" s="333"/>
      <c r="E29" s="412">
        <f>9*($D29+$C29)</f>
        <v>0</v>
      </c>
      <c r="F29" s="341">
        <f t="shared" si="0"/>
        <v>0</v>
      </c>
      <c r="G29" s="342">
        <f>ROUND(F29*$W$3,0)</f>
        <v>0</v>
      </c>
      <c r="H29" s="341">
        <f t="shared" si="2"/>
        <v>0</v>
      </c>
      <c r="I29" s="342">
        <f>ROUND(H29*$W$3,0)</f>
        <v>0</v>
      </c>
      <c r="J29" s="351">
        <f t="shared" si="26"/>
        <v>0</v>
      </c>
      <c r="K29" s="321"/>
      <c r="L29" s="419">
        <f t="shared" si="35"/>
        <v>0</v>
      </c>
      <c r="M29" s="341">
        <f t="shared" si="32"/>
        <v>0</v>
      </c>
      <c r="N29" s="342">
        <f>ROUND(M29*$W$3,0)</f>
        <v>0</v>
      </c>
      <c r="O29" s="341">
        <f t="shared" si="6"/>
        <v>0</v>
      </c>
      <c r="P29" s="342">
        <f>ROUND(O29*$W$3,0)</f>
        <v>0</v>
      </c>
      <c r="Q29" s="351">
        <f t="shared" si="8"/>
        <v>0</v>
      </c>
      <c r="R29" s="321"/>
      <c r="S29" s="419">
        <f t="shared" si="33"/>
        <v>0</v>
      </c>
      <c r="T29" s="341">
        <f t="shared" si="9"/>
        <v>0</v>
      </c>
      <c r="U29" s="342">
        <f>ROUND(T29*$W$3,0)</f>
        <v>0</v>
      </c>
      <c r="V29" s="341">
        <f t="shared" si="11"/>
        <v>0</v>
      </c>
      <c r="W29" s="342">
        <f>ROUND(V29*$W$3,0)</f>
        <v>0</v>
      </c>
      <c r="X29" s="351">
        <f t="shared" si="13"/>
        <v>0</v>
      </c>
      <c r="Y29" s="321"/>
      <c r="Z29" s="419">
        <f t="shared" si="34"/>
        <v>0</v>
      </c>
      <c r="AA29" s="341">
        <f t="shared" si="14"/>
        <v>0</v>
      </c>
      <c r="AB29" s="342">
        <f>ROUND(AA29*$W$3,0)</f>
        <v>0</v>
      </c>
      <c r="AC29" s="341">
        <f t="shared" si="16"/>
        <v>0</v>
      </c>
      <c r="AD29" s="342">
        <f>ROUND(AC29*$W$3,0)</f>
        <v>0</v>
      </c>
      <c r="AE29" s="351">
        <f t="shared" si="18"/>
        <v>0</v>
      </c>
      <c r="AF29" s="321"/>
      <c r="AG29" s="419">
        <f t="shared" si="36"/>
        <v>0</v>
      </c>
      <c r="AH29" s="341">
        <f t="shared" si="19"/>
        <v>0</v>
      </c>
      <c r="AI29" s="342">
        <f>ROUND(AH29*$W$3,0)</f>
        <v>0</v>
      </c>
      <c r="AJ29" s="341">
        <f t="shared" si="27"/>
        <v>0</v>
      </c>
      <c r="AK29" s="342">
        <f>ROUND(AJ29*$W$3,0)</f>
        <v>0</v>
      </c>
      <c r="AL29" s="351">
        <f t="shared" si="22"/>
        <v>0</v>
      </c>
      <c r="AM29" s="446"/>
      <c r="AN29" s="461">
        <f t="shared" si="23"/>
        <v>0</v>
      </c>
      <c r="AO29" s="461">
        <f t="shared" si="24"/>
        <v>0</v>
      </c>
      <c r="AP29" s="462">
        <f t="shared" si="25"/>
        <v>0</v>
      </c>
      <c r="AQ29" s="307" t="s">
        <v>257</v>
      </c>
      <c r="AV29" s="43"/>
    </row>
    <row r="30" spans="1:48">
      <c r="A30" s="307" t="s">
        <v>258</v>
      </c>
      <c r="B30" s="331"/>
      <c r="C30" s="332"/>
      <c r="D30" s="333"/>
      <c r="E30" s="412">
        <f>12*($D30+$C30)</f>
        <v>0</v>
      </c>
      <c r="F30" s="341">
        <f t="shared" si="0"/>
        <v>0</v>
      </c>
      <c r="G30" s="342">
        <f>ROUND(F30*$W$3,0)</f>
        <v>0</v>
      </c>
      <c r="H30" s="341">
        <f t="shared" si="2"/>
        <v>0</v>
      </c>
      <c r="I30" s="342">
        <f>ROUND(H30*$W$3,0)</f>
        <v>0</v>
      </c>
      <c r="J30" s="351">
        <f t="shared" si="26"/>
        <v>0</v>
      </c>
      <c r="K30" s="321"/>
      <c r="L30" s="419">
        <f t="shared" si="35"/>
        <v>0</v>
      </c>
      <c r="M30" s="341">
        <f t="shared" si="32"/>
        <v>0</v>
      </c>
      <c r="N30" s="342">
        <f>ROUND(M30*$W$3,0)</f>
        <v>0</v>
      </c>
      <c r="O30" s="341">
        <f t="shared" si="6"/>
        <v>0</v>
      </c>
      <c r="P30" s="342">
        <f>ROUND(O30*$W$3,0)</f>
        <v>0</v>
      </c>
      <c r="Q30" s="351">
        <f t="shared" si="8"/>
        <v>0</v>
      </c>
      <c r="R30" s="321"/>
      <c r="S30" s="419">
        <f t="shared" si="33"/>
        <v>0</v>
      </c>
      <c r="T30" s="341">
        <f t="shared" si="9"/>
        <v>0</v>
      </c>
      <c r="U30" s="342">
        <f>ROUND(T30*$W$3,0)</f>
        <v>0</v>
      </c>
      <c r="V30" s="341">
        <f t="shared" si="11"/>
        <v>0</v>
      </c>
      <c r="W30" s="342">
        <f>ROUND(V30*$W$3,0)</f>
        <v>0</v>
      </c>
      <c r="X30" s="351">
        <f t="shared" si="13"/>
        <v>0</v>
      </c>
      <c r="Y30" s="321"/>
      <c r="Z30" s="419">
        <f t="shared" si="34"/>
        <v>0</v>
      </c>
      <c r="AA30" s="341">
        <f t="shared" si="14"/>
        <v>0</v>
      </c>
      <c r="AB30" s="342">
        <f>ROUND(AA30*$W$3,0)</f>
        <v>0</v>
      </c>
      <c r="AC30" s="341">
        <f t="shared" si="16"/>
        <v>0</v>
      </c>
      <c r="AD30" s="342">
        <f>ROUND(AC30*$W$3,0)</f>
        <v>0</v>
      </c>
      <c r="AE30" s="351">
        <f t="shared" si="18"/>
        <v>0</v>
      </c>
      <c r="AF30" s="321"/>
      <c r="AG30" s="419">
        <f t="shared" si="36"/>
        <v>0</v>
      </c>
      <c r="AH30" s="341">
        <f t="shared" si="19"/>
        <v>0</v>
      </c>
      <c r="AI30" s="342">
        <f>ROUND(AH30*$W$3,0)</f>
        <v>0</v>
      </c>
      <c r="AJ30" s="341">
        <f t="shared" si="27"/>
        <v>0</v>
      </c>
      <c r="AK30" s="342">
        <f>ROUND(AJ30*$W$3,0)</f>
        <v>0</v>
      </c>
      <c r="AL30" s="351">
        <f t="shared" si="22"/>
        <v>0</v>
      </c>
      <c r="AM30" s="446"/>
      <c r="AN30" s="461">
        <f t="shared" si="23"/>
        <v>0</v>
      </c>
      <c r="AO30" s="461">
        <f t="shared" si="24"/>
        <v>0</v>
      </c>
      <c r="AP30" s="462">
        <f t="shared" si="25"/>
        <v>0</v>
      </c>
      <c r="AQ30" s="307" t="s">
        <v>258</v>
      </c>
      <c r="AV30" s="43"/>
    </row>
    <row r="31" spans="1:48">
      <c r="A31" s="308" t="s">
        <v>224</v>
      </c>
      <c r="B31" s="318"/>
      <c r="C31" s="335"/>
      <c r="D31" s="319"/>
      <c r="E31" s="413"/>
      <c r="F31" s="341">
        <f>ROUND(SUM(F19:F30),0)</f>
        <v>0</v>
      </c>
      <c r="G31" s="342">
        <f>ROUND(SUM(G19:G30),0)</f>
        <v>0</v>
      </c>
      <c r="H31" s="341">
        <f>ROUND(SUM(H19:H30),0)</f>
        <v>0</v>
      </c>
      <c r="I31" s="342">
        <f>ROUND(SUM(I19:I30),0)</f>
        <v>0</v>
      </c>
      <c r="J31" s="343">
        <f>ROUND(SUM(J19:J30),0)</f>
        <v>0</v>
      </c>
      <c r="K31" s="321"/>
      <c r="L31" s="419"/>
      <c r="M31" s="341">
        <f>ROUND(SUM(M19:M30),0)</f>
        <v>0</v>
      </c>
      <c r="N31" s="342">
        <f>ROUND(SUM(N19:N30),0)</f>
        <v>0</v>
      </c>
      <c r="O31" s="341">
        <f>ROUND(SUM(O19:O30),0)</f>
        <v>0</v>
      </c>
      <c r="P31" s="342">
        <f>ROUND(SUM(P19:P30),0)</f>
        <v>0</v>
      </c>
      <c r="Q31" s="343">
        <f>ROUND(SUM(Q19:Q30),0)</f>
        <v>0</v>
      </c>
      <c r="R31" s="321"/>
      <c r="S31" s="419"/>
      <c r="T31" s="341">
        <f>ROUND(SUM(T19:T30),0)</f>
        <v>0</v>
      </c>
      <c r="U31" s="342">
        <f>ROUND(SUM(U19:U30),0)</f>
        <v>0</v>
      </c>
      <c r="V31" s="341">
        <f>ROUND(SUM(V19:V30),0)</f>
        <v>0</v>
      </c>
      <c r="W31" s="342">
        <f>ROUND(SUM(W19:W30),0)</f>
        <v>0</v>
      </c>
      <c r="X31" s="343">
        <f>ROUND(SUM(X19:X30),0)</f>
        <v>0</v>
      </c>
      <c r="Y31" s="321"/>
      <c r="Z31" s="419"/>
      <c r="AA31" s="341">
        <f>ROUND(SUM(AA19:AA30),0)</f>
        <v>0</v>
      </c>
      <c r="AB31" s="342">
        <f>ROUND(SUM(AB19:AB30),0)</f>
        <v>0</v>
      </c>
      <c r="AC31" s="341">
        <f>ROUND(SUM(AC19:AC30),0)</f>
        <v>0</v>
      </c>
      <c r="AD31" s="342">
        <f>ROUND(SUM(AD19:AD30),0)</f>
        <v>0</v>
      </c>
      <c r="AE31" s="343">
        <f>ROUND(SUM(AE19:AE30),0)</f>
        <v>0</v>
      </c>
      <c r="AF31" s="321"/>
      <c r="AG31" s="419"/>
      <c r="AH31" s="341">
        <f>ROUND(SUM(AH19:AH30),0)</f>
        <v>0</v>
      </c>
      <c r="AI31" s="342">
        <f>ROUND(SUM(AI19:AI30),0)</f>
        <v>0</v>
      </c>
      <c r="AJ31" s="341">
        <f>ROUND(SUM(AJ19:AJ30),0)</f>
        <v>0</v>
      </c>
      <c r="AK31" s="342">
        <f>ROUND(SUM(AK19:AK30),0)</f>
        <v>0</v>
      </c>
      <c r="AL31" s="343">
        <f>ROUND(SUM(AL19:AL30),0)</f>
        <v>0</v>
      </c>
      <c r="AM31" s="446"/>
      <c r="AN31" s="461">
        <f t="shared" si="23"/>
        <v>0</v>
      </c>
      <c r="AO31" s="461">
        <f t="shared" si="24"/>
        <v>0</v>
      </c>
      <c r="AP31" s="462">
        <f t="shared" si="25"/>
        <v>0</v>
      </c>
      <c r="AQ31" s="308" t="s">
        <v>224</v>
      </c>
      <c r="AV31" s="43"/>
    </row>
    <row r="32" spans="1:48">
      <c r="A32" s="310" t="s">
        <v>259</v>
      </c>
      <c r="B32" s="323"/>
      <c r="C32" s="336"/>
      <c r="D32" s="324"/>
      <c r="E32" s="325"/>
      <c r="F32" s="349"/>
      <c r="G32" s="350"/>
      <c r="H32" s="349"/>
      <c r="I32" s="350"/>
      <c r="J32" s="345"/>
      <c r="K32" s="321"/>
      <c r="L32" s="326"/>
      <c r="M32" s="349"/>
      <c r="N32" s="350"/>
      <c r="O32" s="349"/>
      <c r="P32" s="350"/>
      <c r="Q32" s="345"/>
      <c r="R32" s="321"/>
      <c r="S32" s="326"/>
      <c r="T32" s="349"/>
      <c r="U32" s="350"/>
      <c r="V32" s="349"/>
      <c r="W32" s="350"/>
      <c r="X32" s="345"/>
      <c r="Y32" s="321"/>
      <c r="Z32" s="326"/>
      <c r="AA32" s="349"/>
      <c r="AB32" s="350"/>
      <c r="AC32" s="349"/>
      <c r="AD32" s="350"/>
      <c r="AE32" s="345"/>
      <c r="AF32" s="321"/>
      <c r="AG32" s="326"/>
      <c r="AH32" s="349"/>
      <c r="AI32" s="350"/>
      <c r="AJ32" s="349"/>
      <c r="AK32" s="350"/>
      <c r="AL32" s="345"/>
      <c r="AM32" s="446"/>
      <c r="AN32" s="327"/>
      <c r="AO32" s="328"/>
      <c r="AP32" s="328"/>
      <c r="AQ32" s="310" t="s">
        <v>226</v>
      </c>
      <c r="AV32" s="43"/>
    </row>
    <row r="33" spans="1:48">
      <c r="A33" s="307" t="s">
        <v>223</v>
      </c>
      <c r="B33" s="331"/>
      <c r="C33" s="332"/>
      <c r="D33" s="333"/>
      <c r="E33" s="412">
        <f>12*($D33+$C33)</f>
        <v>0</v>
      </c>
      <c r="F33" s="341">
        <f>ROUND($B33*$C33,0)</f>
        <v>0</v>
      </c>
      <c r="G33" s="342">
        <f>ROUND(F33*$W$2,0)</f>
        <v>0</v>
      </c>
      <c r="H33" s="341">
        <f>ROUND($B33*$D33,0)</f>
        <v>0</v>
      </c>
      <c r="I33" s="342">
        <f>ROUND(H33*$W$2,0)</f>
        <v>0</v>
      </c>
      <c r="J33" s="351">
        <f>ROUND(SUM(F33:I33),0)</f>
        <v>0</v>
      </c>
      <c r="K33" s="321"/>
      <c r="L33" s="419">
        <f>IF($B$9&gt;1,ROUND(12*($D33+$C33),2),0)</f>
        <v>0</v>
      </c>
      <c r="M33" s="341">
        <f>IF($B$9&gt;1,ROUND($F33,0),0)</f>
        <v>0</v>
      </c>
      <c r="N33" s="342">
        <f>ROUND(M33*$W$2,0)</f>
        <v>0</v>
      </c>
      <c r="O33" s="341">
        <f>IF($B$9&gt;1,ROUND($H33,0),0)</f>
        <v>0</v>
      </c>
      <c r="P33" s="342">
        <f>ROUND(O33*$W$2,0)</f>
        <v>0</v>
      </c>
      <c r="Q33" s="351">
        <f>ROUND(SUM(M33:P33),0)</f>
        <v>0</v>
      </c>
      <c r="R33" s="321"/>
      <c r="S33" s="419">
        <f>IF($B$9&gt;2,ROUND(12*($D33+$C33),2),0)</f>
        <v>0</v>
      </c>
      <c r="T33" s="341">
        <f>IF($B$9&gt;2,ROUND($M33,0),0)</f>
        <v>0</v>
      </c>
      <c r="U33" s="342">
        <f>ROUND(T33*$W$2,0)</f>
        <v>0</v>
      </c>
      <c r="V33" s="341">
        <f>IF($B$9&gt;2,ROUND($O33,0),0)</f>
        <v>0</v>
      </c>
      <c r="W33" s="342">
        <f>ROUND(V33*$W$2,0)</f>
        <v>0</v>
      </c>
      <c r="X33" s="351">
        <f>ROUND(SUM(T33:W33),0)</f>
        <v>0</v>
      </c>
      <c r="Y33" s="321"/>
      <c r="Z33" s="419">
        <f>IF($B$9&gt;3,ROUND(12*($D33+$C33),2),0)</f>
        <v>0</v>
      </c>
      <c r="AA33" s="341">
        <f>IF($B$9&gt;3,ROUND($T33,0),0)</f>
        <v>0</v>
      </c>
      <c r="AB33" s="342">
        <f>ROUND(AA33*$W$2,0)</f>
        <v>0</v>
      </c>
      <c r="AC33" s="341">
        <f>IF($B$9&gt;3,ROUND($V33,0),0)</f>
        <v>0</v>
      </c>
      <c r="AD33" s="342">
        <f>ROUND(AC33*$W$2,0)</f>
        <v>0</v>
      </c>
      <c r="AE33" s="351">
        <f>ROUND(SUM(AA33:AD33),0)</f>
        <v>0</v>
      </c>
      <c r="AF33" s="321"/>
      <c r="AG33" s="419">
        <f>IF($B$9&gt;4,ROUND(12*($D33+$C33),2),0)</f>
        <v>0</v>
      </c>
      <c r="AH33" s="341">
        <f>IF($B$9&gt;4,ROUND($AA33,0),0)</f>
        <v>0</v>
      </c>
      <c r="AI33" s="342">
        <f>ROUND(AH33*$W$2,0)</f>
        <v>0</v>
      </c>
      <c r="AJ33" s="341">
        <f>IF($B$9&gt;4,ROUND($AC33,0),0)</f>
        <v>0</v>
      </c>
      <c r="AK33" s="342">
        <f>ROUND(AJ33*$W$2,0)</f>
        <v>0</v>
      </c>
      <c r="AL33" s="351">
        <f>ROUND(SUM(AH33:AK33),0)</f>
        <v>0</v>
      </c>
      <c r="AM33" s="446"/>
      <c r="AN33" s="461">
        <f>ROUND((SUM(F33,G33,M33,N33,T33,U33,AA33,AB33,AH33,AI33)),0)</f>
        <v>0</v>
      </c>
      <c r="AO33" s="461">
        <f>ROUND((SUM(H33,I33,O33,P33,V33,W33,AC33,AD33,AJ33,AK33)),0)</f>
        <v>0</v>
      </c>
      <c r="AP33" s="462">
        <f>ROUND((SUM(J33,Q33,X33,AE33,AL33)),0)</f>
        <v>0</v>
      </c>
      <c r="AQ33" s="307" t="s">
        <v>223</v>
      </c>
      <c r="AV33" s="43"/>
    </row>
    <row r="34" spans="1:48">
      <c r="A34" s="197" t="s">
        <v>227</v>
      </c>
      <c r="B34" s="331"/>
      <c r="C34" s="332"/>
      <c r="D34" s="333"/>
      <c r="E34" s="412">
        <f t="shared" si="31"/>
        <v>0</v>
      </c>
      <c r="F34" s="341">
        <f>ROUND($B34*$C34,0)</f>
        <v>0</v>
      </c>
      <c r="G34" s="342">
        <f>ROUND(F34*$W$4,0)</f>
        <v>0</v>
      </c>
      <c r="H34" s="341">
        <f>ROUND($B34*$D34,0)</f>
        <v>0</v>
      </c>
      <c r="I34" s="342">
        <f>ROUND(H34*$W$4,0)</f>
        <v>0</v>
      </c>
      <c r="J34" s="351">
        <f>ROUND(SUM(F34:I34),0)</f>
        <v>0</v>
      </c>
      <c r="K34" s="321"/>
      <c r="L34" s="419">
        <f t="shared" ref="L34:L36" si="37">IF($B$9&gt;1,ROUND(12*($D34+$C34),2),0)</f>
        <v>0</v>
      </c>
      <c r="M34" s="341">
        <f>IF($B$9&gt;1,ROUND($F34,0),0)</f>
        <v>0</v>
      </c>
      <c r="N34" s="342">
        <f>ROUND(M34*$W$4,0)</f>
        <v>0</v>
      </c>
      <c r="O34" s="341">
        <f>IF($B$9&gt;1,ROUND($H34,0),0)</f>
        <v>0</v>
      </c>
      <c r="P34" s="342">
        <f>ROUND(O34*$W$4,0)</f>
        <v>0</v>
      </c>
      <c r="Q34" s="351">
        <f>ROUND(SUM(M34:P34),0)</f>
        <v>0</v>
      </c>
      <c r="R34" s="321"/>
      <c r="S34" s="419">
        <f>IF($B$9&gt;2,ROUND(12*($D34+$C34),2),0)</f>
        <v>0</v>
      </c>
      <c r="T34" s="341">
        <f>IF($B$9&gt;2,ROUND($M34,0),0)</f>
        <v>0</v>
      </c>
      <c r="U34" s="342">
        <f>ROUND(T34*$W$4,0)</f>
        <v>0</v>
      </c>
      <c r="V34" s="341">
        <f>IF($B$9&gt;2,ROUND($O34,0),0)</f>
        <v>0</v>
      </c>
      <c r="W34" s="342">
        <f>ROUND(V34*$W$4,0)</f>
        <v>0</v>
      </c>
      <c r="X34" s="351">
        <f>ROUND(SUM(T34:W34),0)</f>
        <v>0</v>
      </c>
      <c r="Y34" s="321"/>
      <c r="Z34" s="419">
        <f>IF($B$9&gt;3,ROUND(12*($D34+$C34),2),0)</f>
        <v>0</v>
      </c>
      <c r="AA34" s="341">
        <f>IF($B$9&gt;3,ROUND($T34,0),0)</f>
        <v>0</v>
      </c>
      <c r="AB34" s="342">
        <f>ROUND(AA34*$W$4,0)</f>
        <v>0</v>
      </c>
      <c r="AC34" s="341">
        <f>IF($B$9&gt;3,ROUND($V34,0),0)</f>
        <v>0</v>
      </c>
      <c r="AD34" s="342">
        <f>ROUND(AC34*$W$4,0)</f>
        <v>0</v>
      </c>
      <c r="AE34" s="351">
        <f>ROUND(SUM(AA34:AD34),0)</f>
        <v>0</v>
      </c>
      <c r="AF34" s="321"/>
      <c r="AG34" s="419">
        <f t="shared" ref="AG34:AG36" si="38">IF($B$9&gt;4,ROUND(12*($D34+$C34),2),0)</f>
        <v>0</v>
      </c>
      <c r="AH34" s="341">
        <f>IF($B$9&gt;4,ROUND($AA34,0),0)</f>
        <v>0</v>
      </c>
      <c r="AI34" s="342">
        <f>ROUND(AH34*$W$4,0)</f>
        <v>0</v>
      </c>
      <c r="AJ34" s="341">
        <f>IF($B$9&gt;4,ROUND($AC34,0),0)</f>
        <v>0</v>
      </c>
      <c r="AK34" s="342">
        <f>ROUND(AJ34*$W$4,0)</f>
        <v>0</v>
      </c>
      <c r="AL34" s="351">
        <f>ROUND(SUM(AH34:AK34),0)</f>
        <v>0</v>
      </c>
      <c r="AM34" s="446"/>
      <c r="AN34" s="461">
        <f>ROUND((SUM(F34,G34,M34,N34,T34,U34,AA34,AB34,AH34,AI34)),0)</f>
        <v>0</v>
      </c>
      <c r="AO34" s="461">
        <f>ROUND((SUM(H34,I34,O34,P34,V34,W34,AC34,AD34,AJ34,AK34)),0)</f>
        <v>0</v>
      </c>
      <c r="AP34" s="462">
        <f>ROUND((SUM(J34,Q34,X34,AE34,AL34)),0)</f>
        <v>0</v>
      </c>
      <c r="AQ34" s="197" t="s">
        <v>227</v>
      </c>
      <c r="AV34" s="43"/>
    </row>
    <row r="35" spans="1:48">
      <c r="A35" s="307" t="s">
        <v>228</v>
      </c>
      <c r="B35" s="331"/>
      <c r="C35" s="332"/>
      <c r="D35" s="333"/>
      <c r="E35" s="412">
        <f t="shared" si="31"/>
        <v>0</v>
      </c>
      <c r="F35" s="341">
        <f>ROUND($B35*$C35,0)</f>
        <v>0</v>
      </c>
      <c r="G35" s="342">
        <f>ROUND(F35*$W$5,0)</f>
        <v>0</v>
      </c>
      <c r="H35" s="341">
        <f>ROUND($B35*$D35,0)</f>
        <v>0</v>
      </c>
      <c r="I35" s="342">
        <f>ROUND(H35*$W$5,0)</f>
        <v>0</v>
      </c>
      <c r="J35" s="351">
        <f>ROUND(SUM(F35:I35),0)</f>
        <v>0</v>
      </c>
      <c r="K35" s="321"/>
      <c r="L35" s="419">
        <f t="shared" si="37"/>
        <v>0</v>
      </c>
      <c r="M35" s="341">
        <f>IF($B$9&gt;1,ROUND($F35,0),0)</f>
        <v>0</v>
      </c>
      <c r="N35" s="342">
        <f>ROUND(M35*$W$5,0)</f>
        <v>0</v>
      </c>
      <c r="O35" s="341">
        <f>IF($B$9&gt;1,ROUND($H35,0),0)</f>
        <v>0</v>
      </c>
      <c r="P35" s="342">
        <f>ROUND(O35*$W$5,0)</f>
        <v>0</v>
      </c>
      <c r="Q35" s="351">
        <f>ROUND(SUM(M35:P35),0)</f>
        <v>0</v>
      </c>
      <c r="R35" s="321"/>
      <c r="S35" s="419">
        <f>IF($B$9&gt;2,ROUND(12*($D35+$C35),2),0)</f>
        <v>0</v>
      </c>
      <c r="T35" s="341">
        <f>IF($B$9&gt;2,ROUND($M35,0),0)</f>
        <v>0</v>
      </c>
      <c r="U35" s="342">
        <f>ROUND(T35*$W$5,0)</f>
        <v>0</v>
      </c>
      <c r="V35" s="341">
        <f>IF($B$9&gt;2,ROUND($O35,0),0)</f>
        <v>0</v>
      </c>
      <c r="W35" s="342">
        <f>ROUND(V35*$W$5,0)</f>
        <v>0</v>
      </c>
      <c r="X35" s="351">
        <f>ROUND(SUM(T35:W35),0)</f>
        <v>0</v>
      </c>
      <c r="Y35" s="321"/>
      <c r="Z35" s="419">
        <f>IF($B$9&gt;3,ROUND(12*($D35+$C35),2),0)</f>
        <v>0</v>
      </c>
      <c r="AA35" s="341">
        <f>IF($B$9&gt;3,ROUND($T35,0),0)</f>
        <v>0</v>
      </c>
      <c r="AB35" s="342">
        <f>ROUND(AA35*$W$5,0)</f>
        <v>0</v>
      </c>
      <c r="AC35" s="341">
        <f>IF($B$9&gt;3,ROUND($V35,0),0)</f>
        <v>0</v>
      </c>
      <c r="AD35" s="342">
        <f>ROUND(AC35*$W$5,0)</f>
        <v>0</v>
      </c>
      <c r="AE35" s="351">
        <f>ROUND(SUM(AA35:AD35),0)</f>
        <v>0</v>
      </c>
      <c r="AF35" s="321"/>
      <c r="AG35" s="419">
        <f t="shared" si="38"/>
        <v>0</v>
      </c>
      <c r="AH35" s="341">
        <f>IF($B$9&gt;4,ROUND($AA35,0),0)</f>
        <v>0</v>
      </c>
      <c r="AI35" s="342">
        <f>ROUND(AH35*$W$5,0)</f>
        <v>0</v>
      </c>
      <c r="AJ35" s="341">
        <f>IF($B$9&gt;4,ROUND($AC35,0),0)</f>
        <v>0</v>
      </c>
      <c r="AK35" s="342">
        <f>ROUND(AJ35*$W$5,0)</f>
        <v>0</v>
      </c>
      <c r="AL35" s="351">
        <f>ROUND(SUM(AH35:AK35),0)</f>
        <v>0</v>
      </c>
      <c r="AM35" s="446"/>
      <c r="AN35" s="461">
        <f>ROUND((SUM(F35,G35,M35,N35,T35,U35,AA35,AB35,AH35,AI35)),0)</f>
        <v>0</v>
      </c>
      <c r="AO35" s="461">
        <f>ROUND((SUM(H35,I35,O35,P35,V35,W35,AC35,AD35,AJ35,AK35)),0)</f>
        <v>0</v>
      </c>
      <c r="AP35" s="462">
        <f>ROUND((SUM(J35,Q35,X35,AE35,AL35)),0)</f>
        <v>0</v>
      </c>
      <c r="AQ35" s="307" t="s">
        <v>228</v>
      </c>
      <c r="AV35" s="43"/>
    </row>
    <row r="36" spans="1:48">
      <c r="A36" s="307" t="s">
        <v>229</v>
      </c>
      <c r="B36" s="331"/>
      <c r="C36" s="332"/>
      <c r="D36" s="333"/>
      <c r="E36" s="412">
        <f t="shared" si="31"/>
        <v>0</v>
      </c>
      <c r="F36" s="341">
        <f>ROUND($B36*$C36,0)</f>
        <v>0</v>
      </c>
      <c r="G36" s="342">
        <f>ROUND(F36*$W$5,0)</f>
        <v>0</v>
      </c>
      <c r="H36" s="341">
        <f>ROUND($B36*$D36,0)</f>
        <v>0</v>
      </c>
      <c r="I36" s="342">
        <f>ROUND(H36*$W$5,0)</f>
        <v>0</v>
      </c>
      <c r="J36" s="351">
        <f>ROUND(SUM(F36:I36),0)</f>
        <v>0</v>
      </c>
      <c r="K36" s="321"/>
      <c r="L36" s="419">
        <f t="shared" si="37"/>
        <v>0</v>
      </c>
      <c r="M36" s="341">
        <f>IF($B$9&gt;1,ROUND($F36,0),0)</f>
        <v>0</v>
      </c>
      <c r="N36" s="342">
        <f>ROUND(M36*$W$5,0)</f>
        <v>0</v>
      </c>
      <c r="O36" s="341">
        <f>IF($B$9&gt;1,ROUND($H36,0),0)</f>
        <v>0</v>
      </c>
      <c r="P36" s="342">
        <f>ROUND(O36*$W$5,0)</f>
        <v>0</v>
      </c>
      <c r="Q36" s="351">
        <f>ROUND(SUM(M36:P36),0)</f>
        <v>0</v>
      </c>
      <c r="R36" s="321"/>
      <c r="S36" s="419">
        <f>IF($B$9&gt;2,ROUND(12*($D36+$C36),2),0)</f>
        <v>0</v>
      </c>
      <c r="T36" s="341">
        <f>IF($B$9&gt;2,ROUND($M36,0),0)</f>
        <v>0</v>
      </c>
      <c r="U36" s="342">
        <f>ROUND(T36*$W$5,0)</f>
        <v>0</v>
      </c>
      <c r="V36" s="341">
        <f>IF($B$9&gt;2,ROUND($O36,0),0)</f>
        <v>0</v>
      </c>
      <c r="W36" s="342">
        <f>ROUND(V36*$W$5,0)</f>
        <v>0</v>
      </c>
      <c r="X36" s="351">
        <f>ROUND(SUM(T36:W36),0)</f>
        <v>0</v>
      </c>
      <c r="Y36" s="321"/>
      <c r="Z36" s="419">
        <f>IF($B$9&gt;3,ROUND(12*($D36+$C36),2),0)</f>
        <v>0</v>
      </c>
      <c r="AA36" s="341">
        <f>IF($B$9&gt;3,ROUND($T36,0),0)</f>
        <v>0</v>
      </c>
      <c r="AB36" s="342">
        <f>ROUND(AA36*$W$5,0)</f>
        <v>0</v>
      </c>
      <c r="AC36" s="341">
        <f>IF($B$9&gt;3,ROUND($V36,0),0)</f>
        <v>0</v>
      </c>
      <c r="AD36" s="342">
        <f>ROUND(AC36*$W$5,0)</f>
        <v>0</v>
      </c>
      <c r="AE36" s="351">
        <f>ROUND(SUM(AA36:AD36),0)</f>
        <v>0</v>
      </c>
      <c r="AF36" s="321"/>
      <c r="AG36" s="419">
        <f t="shared" si="38"/>
        <v>0</v>
      </c>
      <c r="AH36" s="341">
        <f>IF($B$9&gt;4,ROUND($AA36,0),0)</f>
        <v>0</v>
      </c>
      <c r="AI36" s="342">
        <f>ROUND(AH36*$W$5,0)</f>
        <v>0</v>
      </c>
      <c r="AJ36" s="341">
        <f>IF($B$9&gt;4,ROUND($AC36,0),0)</f>
        <v>0</v>
      </c>
      <c r="AK36" s="342">
        <f>ROUND(AJ36*$W$5,0)</f>
        <v>0</v>
      </c>
      <c r="AL36" s="351">
        <f>ROUND(SUM(AH36:AK36),0)</f>
        <v>0</v>
      </c>
      <c r="AM36" s="446"/>
      <c r="AN36" s="461">
        <f>ROUND((SUM(F36,G36,M36,N36,T36,U36,AA36,AB36,AH36,AI36)),0)</f>
        <v>0</v>
      </c>
      <c r="AO36" s="461">
        <f>ROUND((SUM(H36,I36,O36,P36,V36,W36,AC36,AD36,AJ36,AK36)),0)</f>
        <v>0</v>
      </c>
      <c r="AP36" s="462">
        <f>ROUND((SUM(J36,Q36,X36,AE36,AL36)),0)</f>
        <v>0</v>
      </c>
      <c r="AQ36" s="307" t="s">
        <v>229</v>
      </c>
      <c r="AV36" s="43"/>
    </row>
    <row r="37" spans="1:48" ht="13.5" thickBot="1">
      <c r="A37" s="308" t="s">
        <v>230</v>
      </c>
      <c r="B37" s="329"/>
      <c r="C37" s="337"/>
      <c r="D37" s="330"/>
      <c r="E37" s="320"/>
      <c r="F37" s="437">
        <f>ROUND(SUM(F33:F36),0)</f>
        <v>0</v>
      </c>
      <c r="G37" s="438">
        <f>ROUND(SUM(G33:G36),0)</f>
        <v>0</v>
      </c>
      <c r="H37" s="437">
        <f>ROUND(SUM(H33:H36),0)</f>
        <v>0</v>
      </c>
      <c r="I37" s="438">
        <f>ROUND(SUM(I33:I36),0)</f>
        <v>0</v>
      </c>
      <c r="J37" s="352">
        <f>ROUND(SUM(J33:J36),0)</f>
        <v>0</v>
      </c>
      <c r="K37" s="420"/>
      <c r="L37" s="321"/>
      <c r="M37" s="437">
        <f>ROUND(SUM(M33:M36),0)</f>
        <v>0</v>
      </c>
      <c r="N37" s="438">
        <f>ROUND(SUM(N33:N36),0)</f>
        <v>0</v>
      </c>
      <c r="O37" s="437">
        <f>ROUND(SUM(O33:O36),0)</f>
        <v>0</v>
      </c>
      <c r="P37" s="438">
        <f>ROUND(SUM(P33:P36),0)</f>
        <v>0</v>
      </c>
      <c r="Q37" s="352">
        <f>ROUND(SUM(Q33:Q36),0)</f>
        <v>0</v>
      </c>
      <c r="R37" s="420"/>
      <c r="S37" s="321"/>
      <c r="T37" s="437">
        <f>ROUND(SUM(T33:T36),0)</f>
        <v>0</v>
      </c>
      <c r="U37" s="438">
        <f>ROUND(SUM(U33:U36),0)</f>
        <v>0</v>
      </c>
      <c r="V37" s="438">
        <f>ROUND(SUM(V33:V36),0)</f>
        <v>0</v>
      </c>
      <c r="W37" s="438">
        <f>ROUND(SUM(W33:W36),0)</f>
        <v>0</v>
      </c>
      <c r="X37" s="352">
        <f>ROUND(SUM(X33:X36),0)</f>
        <v>0</v>
      </c>
      <c r="Y37" s="420"/>
      <c r="Z37" s="321"/>
      <c r="AA37" s="437">
        <f>ROUND(SUM(AA33:AA36),0)</f>
        <v>0</v>
      </c>
      <c r="AB37" s="438">
        <f>ROUND(SUM(AB33:AB36),0)</f>
        <v>0</v>
      </c>
      <c r="AC37" s="438">
        <f>ROUND(SUM(AC33:AC36),0)</f>
        <v>0</v>
      </c>
      <c r="AD37" s="438">
        <f>ROUND(SUM(AD33:AD36),0)</f>
        <v>0</v>
      </c>
      <c r="AE37" s="352">
        <f>ROUND(SUM(AE33:AE36),0)</f>
        <v>0</v>
      </c>
      <c r="AF37" s="420"/>
      <c r="AG37" s="321"/>
      <c r="AH37" s="437">
        <f>ROUND(SUM(AH33:AH36),0)</f>
        <v>0</v>
      </c>
      <c r="AI37" s="438">
        <f>ROUND(SUM(AI33:AI36),0)</f>
        <v>0</v>
      </c>
      <c r="AJ37" s="438">
        <f>ROUND(SUM(AJ33:AJ36),0)</f>
        <v>0</v>
      </c>
      <c r="AK37" s="438">
        <f>ROUND(SUM(AK33:AK36),0)</f>
        <v>0</v>
      </c>
      <c r="AL37" s="352">
        <f>ROUND(SUM(AL33:AL36),0)</f>
        <v>0</v>
      </c>
      <c r="AM37" s="446"/>
      <c r="AN37" s="463">
        <f>ROUND((SUM(F37,G37,M37,N37,T37,U37,AA37,AB37,AH37,AI37)),0)</f>
        <v>0</v>
      </c>
      <c r="AO37" s="463">
        <f>ROUND((SUM(H37,I37,O37,P37,V37,W37,AC37,AD37,AJ37,AK37)),0)</f>
        <v>0</v>
      </c>
      <c r="AP37" s="464">
        <f>ROUND((SUM(J37,Q37,X37,AE37,AL37)),0)</f>
        <v>0</v>
      </c>
      <c r="AQ37" s="308" t="s">
        <v>230</v>
      </c>
      <c r="AR37" s="178"/>
      <c r="AS37" s="178"/>
      <c r="AT37" s="178"/>
      <c r="AU37" s="178"/>
      <c r="AV37" s="43"/>
    </row>
    <row r="38" spans="1:48" ht="14.25" thickTop="1" thickBot="1">
      <c r="A38" s="165" t="s">
        <v>119</v>
      </c>
      <c r="B38" s="201"/>
      <c r="C38" s="200"/>
      <c r="D38" s="199"/>
      <c r="E38" s="348"/>
      <c r="F38" s="439">
        <f>ROUND(SUM(F31,F37),0)</f>
        <v>0</v>
      </c>
      <c r="G38" s="440">
        <f>ROUND(SUM(G31,G37),0)</f>
        <v>0</v>
      </c>
      <c r="H38" s="441">
        <f>ROUND(SUM(H31,H37),0)</f>
        <v>0</v>
      </c>
      <c r="I38" s="442">
        <f>ROUND(SUM(I31,I37),0)</f>
        <v>0</v>
      </c>
      <c r="J38" s="344">
        <f>ROUND(SUM(J31,J37),0)</f>
        <v>0</v>
      </c>
      <c r="K38" s="421"/>
      <c r="L38" s="353"/>
      <c r="M38" s="439">
        <f>ROUND(SUM(M31,M37),0)</f>
        <v>0</v>
      </c>
      <c r="N38" s="440">
        <f>ROUND(SUM(N31,N37),0)</f>
        <v>0</v>
      </c>
      <c r="O38" s="441">
        <f>ROUND(SUM(O31,O37),0)</f>
        <v>0</v>
      </c>
      <c r="P38" s="442">
        <f>ROUND(SUM(P31,P37),0)</f>
        <v>0</v>
      </c>
      <c r="Q38" s="344">
        <f>ROUND(SUM(Q31,Q37),0)</f>
        <v>0</v>
      </c>
      <c r="R38" s="421"/>
      <c r="S38" s="353"/>
      <c r="T38" s="439">
        <f>ROUND(SUM(T31,T37),0)</f>
        <v>0</v>
      </c>
      <c r="U38" s="440">
        <f>ROUND(SUM(U31,U37),0)</f>
        <v>0</v>
      </c>
      <c r="V38" s="441">
        <f>ROUND(SUM(V31,V37),0)</f>
        <v>0</v>
      </c>
      <c r="W38" s="442">
        <f>ROUND(SUM(W31,W37),0)</f>
        <v>0</v>
      </c>
      <c r="X38" s="344">
        <f>ROUND(SUM(X31,X37),0)</f>
        <v>0</v>
      </c>
      <c r="Y38" s="421"/>
      <c r="Z38" s="353"/>
      <c r="AA38" s="439">
        <f>ROUND(SUM(AA31,AA37),0)</f>
        <v>0</v>
      </c>
      <c r="AB38" s="440">
        <f>ROUND(SUM(AB31,AB37),0)</f>
        <v>0</v>
      </c>
      <c r="AC38" s="441">
        <f>ROUND(SUM(AC31,AC37),0)</f>
        <v>0</v>
      </c>
      <c r="AD38" s="442">
        <f>ROUND(SUM(AD31,AD37),0)</f>
        <v>0</v>
      </c>
      <c r="AE38" s="344">
        <f>ROUND(SUM(AE31,AE37),0)</f>
        <v>0</v>
      </c>
      <c r="AF38" s="421"/>
      <c r="AG38" s="353"/>
      <c r="AH38" s="439">
        <f>ROUND(SUM(AH31,AH37),0)</f>
        <v>0</v>
      </c>
      <c r="AI38" s="440">
        <f>ROUND(SUM(AI31,AI37),0)</f>
        <v>0</v>
      </c>
      <c r="AJ38" s="441">
        <f>ROUND(SUM(AJ31,AJ37),0)</f>
        <v>0</v>
      </c>
      <c r="AK38" s="442">
        <f>ROUND(SUM(AK31,AK37),0)</f>
        <v>0</v>
      </c>
      <c r="AL38" s="344">
        <f>ROUND(SUM(AL31,AL37),0)</f>
        <v>0</v>
      </c>
      <c r="AM38" s="446"/>
      <c r="AN38" s="452">
        <f>ROUND(SUM(AN19:AN37),0)</f>
        <v>0</v>
      </c>
      <c r="AO38" s="452">
        <f>ROUND(SUM(AO19:AO37),0)</f>
        <v>0</v>
      </c>
      <c r="AP38" s="453">
        <f>ROUND(SUM(AP19:AP37),0)</f>
        <v>0</v>
      </c>
      <c r="AQ38" s="206" t="s">
        <v>52</v>
      </c>
      <c r="AR38" s="178"/>
      <c r="AS38" s="178"/>
      <c r="AT38" s="178"/>
      <c r="AU38" s="178"/>
      <c r="AV38" s="43"/>
    </row>
    <row r="39" spans="1:48">
      <c r="A39" s="196"/>
      <c r="B39" s="198"/>
      <c r="C39" s="164"/>
      <c r="D39" s="164"/>
      <c r="E39" s="287"/>
      <c r="F39" s="164" t="s">
        <v>111</v>
      </c>
      <c r="G39" s="422">
        <f>ROUND(F31,0)</f>
        <v>0</v>
      </c>
      <c r="H39" s="282"/>
      <c r="I39" s="422">
        <f>ROUND(H31,0)</f>
        <v>0</v>
      </c>
      <c r="J39" s="422">
        <f>ROUND(SUM(G39,I39),0)</f>
        <v>0</v>
      </c>
      <c r="K39" s="290"/>
      <c r="L39" s="423"/>
      <c r="M39" s="164" t="s">
        <v>111</v>
      </c>
      <c r="N39" s="422">
        <f>ROUND(M31,0)</f>
        <v>0</v>
      </c>
      <c r="O39" s="282"/>
      <c r="P39" s="422">
        <f>ROUND(O31,0)</f>
        <v>0</v>
      </c>
      <c r="Q39" s="422">
        <f>ROUND(SUM(N39,P39),0)</f>
        <v>0</v>
      </c>
      <c r="R39" s="290"/>
      <c r="S39" s="423"/>
      <c r="T39" s="164" t="s">
        <v>111</v>
      </c>
      <c r="U39" s="422">
        <f>ROUND(T31,0)</f>
        <v>0</v>
      </c>
      <c r="V39" s="282"/>
      <c r="W39" s="422">
        <f>ROUND(V31,0)</f>
        <v>0</v>
      </c>
      <c r="X39" s="422">
        <f>ROUND(SUM(U39,W39),0)</f>
        <v>0</v>
      </c>
      <c r="Y39" s="290"/>
      <c r="Z39" s="423"/>
      <c r="AA39" s="164" t="s">
        <v>111</v>
      </c>
      <c r="AB39" s="422">
        <f>ROUND(AA31,0)</f>
        <v>0</v>
      </c>
      <c r="AC39" s="282"/>
      <c r="AD39" s="422">
        <f>ROUND(AC31,0)</f>
        <v>0</v>
      </c>
      <c r="AE39" s="422">
        <f>ROUND(SUM(AB39,AD39),0)</f>
        <v>0</v>
      </c>
      <c r="AF39" s="290"/>
      <c r="AG39" s="423"/>
      <c r="AH39" s="164" t="s">
        <v>111</v>
      </c>
      <c r="AI39" s="422">
        <f>ROUND(AH31,0)</f>
        <v>0</v>
      </c>
      <c r="AJ39" s="282"/>
      <c r="AK39" s="422">
        <f>ROUND(AJ31,0)</f>
        <v>0</v>
      </c>
      <c r="AL39" s="422">
        <f>ROUND(SUM(AI39,AK39),0)</f>
        <v>0</v>
      </c>
      <c r="AM39" s="446"/>
      <c r="AN39" s="465">
        <f>ROUND(SUM(G39,N39,U39,AB39,AI39),0)</f>
        <v>0</v>
      </c>
      <c r="AO39" s="467">
        <f t="shared" ref="AO39:AP41" si="39">ROUND(SUM(I39,P39,W39,AD39,AK39),0)</f>
        <v>0</v>
      </c>
      <c r="AP39" s="468">
        <f t="shared" si="39"/>
        <v>0</v>
      </c>
      <c r="AQ39" s="206" t="s">
        <v>114</v>
      </c>
      <c r="AR39" s="178"/>
      <c r="AS39" s="178"/>
      <c r="AT39" s="178"/>
      <c r="AU39" s="178"/>
      <c r="AV39" s="43"/>
    </row>
    <row r="40" spans="1:48">
      <c r="A40" s="196"/>
      <c r="B40" s="198"/>
      <c r="C40" s="164"/>
      <c r="D40" s="164"/>
      <c r="E40" s="287"/>
      <c r="F40" s="164" t="s">
        <v>112</v>
      </c>
      <c r="G40" s="421">
        <f>ROUND(F37,0)</f>
        <v>0</v>
      </c>
      <c r="H40" s="282"/>
      <c r="I40" s="421">
        <f>ROUND(H37,0)</f>
        <v>0</v>
      </c>
      <c r="J40" s="421">
        <f>ROUND(SUM(G40,I40),0)</f>
        <v>0</v>
      </c>
      <c r="K40" s="290"/>
      <c r="L40" s="424"/>
      <c r="M40" s="164" t="s">
        <v>112</v>
      </c>
      <c r="N40" s="421">
        <f>ROUND(M37,0)</f>
        <v>0</v>
      </c>
      <c r="O40" s="282"/>
      <c r="P40" s="421">
        <f>ROUND(O37,0)</f>
        <v>0</v>
      </c>
      <c r="Q40" s="421">
        <f>ROUND(SUM(N40,P40),0)</f>
        <v>0</v>
      </c>
      <c r="R40" s="290"/>
      <c r="S40" s="424"/>
      <c r="T40" s="164" t="s">
        <v>112</v>
      </c>
      <c r="U40" s="421">
        <f>ROUND(T37,0)</f>
        <v>0</v>
      </c>
      <c r="V40" s="282"/>
      <c r="W40" s="421">
        <f>ROUND(V37,0)</f>
        <v>0</v>
      </c>
      <c r="X40" s="421">
        <f>ROUND(SUM(U40,W40),0)</f>
        <v>0</v>
      </c>
      <c r="Y40" s="290"/>
      <c r="Z40" s="424"/>
      <c r="AA40" s="164" t="s">
        <v>112</v>
      </c>
      <c r="AB40" s="421">
        <f>ROUND(AA37,0)</f>
        <v>0</v>
      </c>
      <c r="AC40" s="282"/>
      <c r="AD40" s="421">
        <f>ROUND(AC37,0)</f>
        <v>0</v>
      </c>
      <c r="AE40" s="421">
        <f>ROUND(SUM(AB40,AD40),0)</f>
        <v>0</v>
      </c>
      <c r="AF40" s="290"/>
      <c r="AG40" s="424"/>
      <c r="AH40" s="164" t="s">
        <v>112</v>
      </c>
      <c r="AI40" s="421">
        <f>ROUND(AH37,0)</f>
        <v>0</v>
      </c>
      <c r="AJ40" s="282"/>
      <c r="AK40" s="421">
        <f>ROUND(AJ37,0)</f>
        <v>0</v>
      </c>
      <c r="AL40" s="421">
        <f>ROUND(SUM(AI40,AK40),0)</f>
        <v>0</v>
      </c>
      <c r="AM40" s="446"/>
      <c r="AN40" s="461">
        <f>ROUND(SUM(G40,N40,U40,AB40,AI40),0)</f>
        <v>0</v>
      </c>
      <c r="AO40" s="454">
        <f t="shared" si="39"/>
        <v>0</v>
      </c>
      <c r="AP40" s="459">
        <f t="shared" si="39"/>
        <v>0</v>
      </c>
      <c r="AQ40" s="206" t="s">
        <v>115</v>
      </c>
      <c r="AR40" s="178"/>
      <c r="AS40" s="178"/>
      <c r="AT40" s="178"/>
      <c r="AU40" s="178"/>
    </row>
    <row r="41" spans="1:48" ht="13.5" thickBot="1">
      <c r="A41" s="218"/>
      <c r="B41" s="219"/>
      <c r="C41" s="212"/>
      <c r="D41" s="212"/>
      <c r="E41" s="288"/>
      <c r="F41" s="212" t="s">
        <v>113</v>
      </c>
      <c r="G41" s="387">
        <f>ROUND(SUM(G31,G37),0)</f>
        <v>0</v>
      </c>
      <c r="H41" s="289"/>
      <c r="I41" s="387">
        <f>ROUND(SUM(I31,I37),0)</f>
        <v>0</v>
      </c>
      <c r="J41" s="387">
        <f>ROUND(SUM(G41,I41),0)</f>
        <v>0</v>
      </c>
      <c r="K41" s="367"/>
      <c r="L41" s="425"/>
      <c r="M41" s="212" t="s">
        <v>113</v>
      </c>
      <c r="N41" s="387">
        <f>ROUND(SUM(N31,N37),0)</f>
        <v>0</v>
      </c>
      <c r="O41" s="289"/>
      <c r="P41" s="387">
        <f>ROUND(SUM(P31,P37),0)</f>
        <v>0</v>
      </c>
      <c r="Q41" s="387">
        <f>ROUND(SUM(N41,P41),0)</f>
        <v>0</v>
      </c>
      <c r="R41" s="367"/>
      <c r="S41" s="424"/>
      <c r="T41" s="212" t="s">
        <v>113</v>
      </c>
      <c r="U41" s="387">
        <f>ROUND(SUM(U31,U37),0)</f>
        <v>0</v>
      </c>
      <c r="V41" s="289"/>
      <c r="W41" s="387">
        <f>ROUND(SUM(W31,W37),0)</f>
        <v>0</v>
      </c>
      <c r="X41" s="387">
        <f>ROUND(SUM(U41,W41),0)</f>
        <v>0</v>
      </c>
      <c r="Y41" s="367"/>
      <c r="Z41" s="425"/>
      <c r="AA41" s="212" t="s">
        <v>113</v>
      </c>
      <c r="AB41" s="387">
        <f>ROUND(SUM(AB31,AB37),0)</f>
        <v>0</v>
      </c>
      <c r="AC41" s="289"/>
      <c r="AD41" s="387">
        <f>ROUND(SUM(AD31,AD37),0)</f>
        <v>0</v>
      </c>
      <c r="AE41" s="387">
        <f>ROUND(SUM(AB41,AD41),0)</f>
        <v>0</v>
      </c>
      <c r="AF41" s="367"/>
      <c r="AG41" s="425"/>
      <c r="AH41" s="212" t="s">
        <v>113</v>
      </c>
      <c r="AI41" s="387">
        <f>ROUND(SUM(AI31,AI37),0)</f>
        <v>0</v>
      </c>
      <c r="AJ41" s="289"/>
      <c r="AK41" s="387">
        <f>ROUND(SUM(AK31,AK37),0)</f>
        <v>0</v>
      </c>
      <c r="AL41" s="387">
        <f>ROUND(SUM(AI41,AK41),0)</f>
        <v>0</v>
      </c>
      <c r="AM41" s="446"/>
      <c r="AN41" s="466">
        <f>ROUND(SUM(G41,N41,U41,AB41,AI41),0)</f>
        <v>0</v>
      </c>
      <c r="AO41" s="456">
        <f t="shared" si="39"/>
        <v>0</v>
      </c>
      <c r="AP41" s="460">
        <f t="shared" si="39"/>
        <v>0</v>
      </c>
      <c r="AQ41" s="207" t="s">
        <v>116</v>
      </c>
      <c r="AR41" s="178"/>
      <c r="AS41" s="178"/>
      <c r="AT41" s="178"/>
      <c r="AU41" s="178"/>
    </row>
    <row r="42" spans="1:48" ht="13.5" customHeight="1" thickBot="1">
      <c r="A42" s="225" t="s">
        <v>251</v>
      </c>
      <c r="B42" s="226"/>
      <c r="C42" s="227"/>
      <c r="D42" s="227"/>
      <c r="E42" s="228"/>
      <c r="F42" s="563" t="s">
        <v>98</v>
      </c>
      <c r="G42" s="564"/>
      <c r="H42" s="563" t="s">
        <v>205</v>
      </c>
      <c r="I42" s="564"/>
      <c r="J42" s="382"/>
      <c r="K42" s="367"/>
      <c r="L42" s="488"/>
      <c r="M42" s="563" t="s">
        <v>98</v>
      </c>
      <c r="N42" s="564"/>
      <c r="O42" s="563" t="s">
        <v>205</v>
      </c>
      <c r="P42" s="564"/>
      <c r="Q42" s="382"/>
      <c r="R42" s="367"/>
      <c r="S42" s="488"/>
      <c r="T42" s="563" t="s">
        <v>98</v>
      </c>
      <c r="U42" s="564"/>
      <c r="V42" s="563" t="s">
        <v>205</v>
      </c>
      <c r="W42" s="564"/>
      <c r="X42" s="382"/>
      <c r="Y42" s="367"/>
      <c r="Z42" s="488"/>
      <c r="AA42" s="545" t="s">
        <v>98</v>
      </c>
      <c r="AB42" s="546"/>
      <c r="AC42" s="563" t="s">
        <v>205</v>
      </c>
      <c r="AD42" s="564"/>
      <c r="AE42" s="382"/>
      <c r="AF42" s="367"/>
      <c r="AG42" s="488"/>
      <c r="AH42" s="563" t="s">
        <v>98</v>
      </c>
      <c r="AI42" s="564"/>
      <c r="AJ42" s="563" t="s">
        <v>205</v>
      </c>
      <c r="AK42" s="564"/>
      <c r="AL42" s="382"/>
      <c r="AM42" s="446"/>
      <c r="AN42" s="285"/>
      <c r="AO42" s="230"/>
      <c r="AP42" s="230"/>
      <c r="AQ42" s="229"/>
      <c r="AR42" s="178"/>
      <c r="AS42" s="178"/>
      <c r="AT42" s="178"/>
      <c r="AU42" s="178"/>
    </row>
    <row r="43" spans="1:48" ht="13.5" customHeight="1">
      <c r="A43" s="234" t="s">
        <v>252</v>
      </c>
      <c r="B43" s="202"/>
      <c r="C43" s="529"/>
      <c r="D43" s="529"/>
      <c r="E43" s="161"/>
      <c r="F43" s="530"/>
      <c r="G43" s="373"/>
      <c r="H43" s="532"/>
      <c r="I43" s="373"/>
      <c r="J43" s="358">
        <f t="shared" ref="J43:J45" si="40">ROUND(SUM(G43,I43),0)</f>
        <v>0</v>
      </c>
      <c r="K43" s="367"/>
      <c r="L43" s="161"/>
      <c r="M43" s="530"/>
      <c r="N43" s="373"/>
      <c r="O43" s="532"/>
      <c r="P43" s="373"/>
      <c r="Q43" s="358">
        <f t="shared" ref="Q43:Q45" si="41">ROUND(SUM(N43,P43),0)</f>
        <v>0</v>
      </c>
      <c r="R43" s="367"/>
      <c r="S43" s="161"/>
      <c r="T43" s="530"/>
      <c r="U43" s="373"/>
      <c r="V43" s="532"/>
      <c r="W43" s="373"/>
      <c r="X43" s="358">
        <f t="shared" ref="X43:X45" si="42">ROUND(SUM(U43,W43),0)</f>
        <v>0</v>
      </c>
      <c r="Y43" s="367"/>
      <c r="Z43" s="161"/>
      <c r="AA43" s="530"/>
      <c r="AB43" s="373"/>
      <c r="AC43" s="532"/>
      <c r="AD43" s="373"/>
      <c r="AE43" s="358">
        <f t="shared" ref="AE43:AE45" si="43">ROUND(SUM(AB43,AD43),0)</f>
        <v>0</v>
      </c>
      <c r="AF43" s="367"/>
      <c r="AG43" s="161"/>
      <c r="AH43" s="530"/>
      <c r="AI43" s="373"/>
      <c r="AJ43" s="532"/>
      <c r="AK43" s="373"/>
      <c r="AL43" s="358">
        <f t="shared" ref="AL43:AL45" si="44">ROUND(SUM(AI43,AK43),0)</f>
        <v>0</v>
      </c>
      <c r="AM43" s="446"/>
      <c r="AN43" s="537">
        <f>ROUND(SUM(G43,N43,U43,AB43,AI43),0)</f>
        <v>0</v>
      </c>
      <c r="AO43" s="465">
        <f t="shared" ref="AO43:AP46" si="45">ROUND(SUM(I43,P43,W43,AD43,AK43),0)</f>
        <v>0</v>
      </c>
      <c r="AP43" s="540">
        <f t="shared" si="45"/>
        <v>0</v>
      </c>
      <c r="AQ43" s="205" t="s">
        <v>255</v>
      </c>
      <c r="AR43" s="178"/>
      <c r="AS43" s="178"/>
      <c r="AT43" s="178"/>
      <c r="AU43" s="178"/>
    </row>
    <row r="44" spans="1:48" ht="13.5" customHeight="1">
      <c r="A44" s="234" t="s">
        <v>253</v>
      </c>
      <c r="B44" s="202"/>
      <c r="C44" s="529"/>
      <c r="D44" s="529"/>
      <c r="E44" s="161"/>
      <c r="F44" s="531"/>
      <c r="G44" s="542"/>
      <c r="H44" s="533"/>
      <c r="I44" s="542"/>
      <c r="J44" s="358">
        <f t="shared" si="40"/>
        <v>0</v>
      </c>
      <c r="K44" s="367"/>
      <c r="L44" s="161"/>
      <c r="M44" s="531"/>
      <c r="N44" s="542"/>
      <c r="O44" s="533"/>
      <c r="P44" s="542"/>
      <c r="Q44" s="358">
        <f t="shared" si="41"/>
        <v>0</v>
      </c>
      <c r="R44" s="367"/>
      <c r="S44" s="161"/>
      <c r="T44" s="531"/>
      <c r="U44" s="542"/>
      <c r="V44" s="533"/>
      <c r="W44" s="542"/>
      <c r="X44" s="358">
        <f t="shared" si="42"/>
        <v>0</v>
      </c>
      <c r="Y44" s="367"/>
      <c r="Z44" s="161"/>
      <c r="AA44" s="531"/>
      <c r="AB44" s="542"/>
      <c r="AC44" s="533"/>
      <c r="AD44" s="542"/>
      <c r="AE44" s="358">
        <f t="shared" si="43"/>
        <v>0</v>
      </c>
      <c r="AF44" s="367"/>
      <c r="AG44" s="161"/>
      <c r="AH44" s="531"/>
      <c r="AI44" s="542"/>
      <c r="AJ44" s="533"/>
      <c r="AK44" s="542"/>
      <c r="AL44" s="358">
        <f t="shared" si="44"/>
        <v>0</v>
      </c>
      <c r="AM44" s="446"/>
      <c r="AN44" s="538">
        <f>ROUND(SUM(G44,N44,U44,AB44,AI44),0)</f>
        <v>0</v>
      </c>
      <c r="AO44" s="461">
        <f t="shared" si="45"/>
        <v>0</v>
      </c>
      <c r="AP44" s="462">
        <f t="shared" si="45"/>
        <v>0</v>
      </c>
      <c r="AQ44" s="205" t="s">
        <v>255</v>
      </c>
      <c r="AR44" s="178"/>
      <c r="AS44" s="178"/>
      <c r="AT44" s="178"/>
      <c r="AU44" s="178"/>
    </row>
    <row r="45" spans="1:48" ht="13.5" customHeight="1" thickBot="1">
      <c r="A45" s="234" t="s">
        <v>254</v>
      </c>
      <c r="B45" s="202"/>
      <c r="C45" s="529"/>
      <c r="D45" s="529"/>
      <c r="E45" s="161"/>
      <c r="F45" s="531"/>
      <c r="G45" s="543"/>
      <c r="H45" s="533"/>
      <c r="I45" s="543"/>
      <c r="J45" s="358">
        <f t="shared" si="40"/>
        <v>0</v>
      </c>
      <c r="K45" s="367"/>
      <c r="L45" s="161"/>
      <c r="M45" s="531"/>
      <c r="N45" s="543"/>
      <c r="O45" s="533"/>
      <c r="P45" s="543"/>
      <c r="Q45" s="358">
        <f t="shared" si="41"/>
        <v>0</v>
      </c>
      <c r="R45" s="367"/>
      <c r="S45" s="161"/>
      <c r="T45" s="531"/>
      <c r="U45" s="543"/>
      <c r="V45" s="533"/>
      <c r="W45" s="543"/>
      <c r="X45" s="358">
        <f t="shared" si="42"/>
        <v>0</v>
      </c>
      <c r="Y45" s="367"/>
      <c r="Z45" s="161"/>
      <c r="AA45" s="531"/>
      <c r="AB45" s="543"/>
      <c r="AC45" s="533"/>
      <c r="AD45" s="543"/>
      <c r="AE45" s="358">
        <f t="shared" si="43"/>
        <v>0</v>
      </c>
      <c r="AF45" s="367"/>
      <c r="AG45" s="161"/>
      <c r="AH45" s="531"/>
      <c r="AI45" s="543"/>
      <c r="AJ45" s="533"/>
      <c r="AK45" s="543"/>
      <c r="AL45" s="358">
        <f t="shared" si="44"/>
        <v>0</v>
      </c>
      <c r="AM45" s="446"/>
      <c r="AN45" s="539">
        <f>ROUND(SUM(G45,N45,U45,AB45,AI45),0)</f>
        <v>0</v>
      </c>
      <c r="AO45" s="466">
        <f t="shared" si="45"/>
        <v>0</v>
      </c>
      <c r="AP45" s="541">
        <f t="shared" si="45"/>
        <v>0</v>
      </c>
      <c r="AQ45" s="205" t="s">
        <v>255</v>
      </c>
      <c r="AR45" s="178"/>
      <c r="AS45" s="178"/>
      <c r="AT45" s="178"/>
      <c r="AU45" s="178"/>
    </row>
    <row r="46" spans="1:48" s="161" customFormat="1" ht="13.5" thickBot="1">
      <c r="A46" s="213" t="s">
        <v>117</v>
      </c>
      <c r="B46" s="219"/>
      <c r="C46" s="219"/>
      <c r="D46" s="220"/>
      <c r="E46" s="221"/>
      <c r="F46" s="219"/>
      <c r="G46" s="534">
        <f>SUM(G43:G45)</f>
        <v>0</v>
      </c>
      <c r="H46" s="535"/>
      <c r="I46" s="536">
        <f>SUM(I43:I45)</f>
        <v>0</v>
      </c>
      <c r="J46" s="534">
        <f>ROUND(SUM(G46,I46),0)</f>
        <v>0</v>
      </c>
      <c r="K46" s="273"/>
      <c r="L46" s="187"/>
      <c r="M46" s="219"/>
      <c r="N46" s="534">
        <f>SUM(N43:N45)</f>
        <v>0</v>
      </c>
      <c r="O46" s="535"/>
      <c r="P46" s="536">
        <f>SUM(P43:P45)</f>
        <v>0</v>
      </c>
      <c r="Q46" s="534">
        <f>ROUND(SUM(N46,P46),0)</f>
        <v>0</v>
      </c>
      <c r="R46" s="273"/>
      <c r="S46" s="187"/>
      <c r="T46" s="219"/>
      <c r="U46" s="534">
        <f>SUM(U43:U45)</f>
        <v>0</v>
      </c>
      <c r="V46" s="535"/>
      <c r="W46" s="536">
        <f>SUM(W43:W45)</f>
        <v>0</v>
      </c>
      <c r="X46" s="534">
        <f>ROUND(SUM(U46,W46),0)</f>
        <v>0</v>
      </c>
      <c r="Y46" s="273"/>
      <c r="Z46" s="187"/>
      <c r="AA46" s="219"/>
      <c r="AB46" s="534">
        <f>SUM(AB43:AB45)</f>
        <v>0</v>
      </c>
      <c r="AC46" s="535"/>
      <c r="AD46" s="536">
        <f>SUM(AD43:AD45)</f>
        <v>0</v>
      </c>
      <c r="AE46" s="534">
        <f>ROUND(SUM(AB46,AD46),0)</f>
        <v>0</v>
      </c>
      <c r="AF46" s="273"/>
      <c r="AG46" s="187"/>
      <c r="AH46" s="219"/>
      <c r="AI46" s="534">
        <f>SUM(AI43:AI45)</f>
        <v>0</v>
      </c>
      <c r="AJ46" s="535"/>
      <c r="AK46" s="362">
        <f>SUM(AK43:AK45)</f>
        <v>0</v>
      </c>
      <c r="AL46" s="534">
        <f>ROUND(SUM(AI46,AK46),0)</f>
        <v>0</v>
      </c>
      <c r="AM46" s="446"/>
      <c r="AN46" s="360">
        <f>ROUND(SUM(G46,N46,U46,AB46,AI46),0)</f>
        <v>0</v>
      </c>
      <c r="AO46" s="360">
        <f t="shared" si="45"/>
        <v>0</v>
      </c>
      <c r="AP46" s="360">
        <f t="shared" si="45"/>
        <v>0</v>
      </c>
      <c r="AQ46" s="207" t="s">
        <v>118</v>
      </c>
      <c r="AR46" s="238"/>
      <c r="AS46" s="238"/>
      <c r="AT46" s="238"/>
      <c r="AU46" s="238"/>
      <c r="AV46" s="238"/>
    </row>
    <row r="47" spans="1:48" s="161" customFormat="1" ht="12.75" customHeight="1" thickBot="1">
      <c r="A47" s="211" t="s">
        <v>206</v>
      </c>
      <c r="B47" s="224"/>
      <c r="C47" s="224"/>
      <c r="D47" s="232"/>
      <c r="E47" s="193"/>
      <c r="F47" s="563" t="s">
        <v>98</v>
      </c>
      <c r="G47" s="564"/>
      <c r="H47" s="563" t="s">
        <v>205</v>
      </c>
      <c r="I47" s="564"/>
      <c r="J47" s="269"/>
      <c r="K47" s="273"/>
      <c r="L47" s="487"/>
      <c r="M47" s="563" t="s">
        <v>98</v>
      </c>
      <c r="N47" s="564"/>
      <c r="O47" s="563" t="s">
        <v>205</v>
      </c>
      <c r="P47" s="564"/>
      <c r="Q47" s="269"/>
      <c r="R47" s="273"/>
      <c r="S47" s="487"/>
      <c r="T47" s="563" t="s">
        <v>98</v>
      </c>
      <c r="U47" s="564"/>
      <c r="V47" s="563" t="s">
        <v>205</v>
      </c>
      <c r="W47" s="564"/>
      <c r="X47" s="269"/>
      <c r="Y47" s="273"/>
      <c r="Z47" s="487"/>
      <c r="AA47" s="545" t="s">
        <v>98</v>
      </c>
      <c r="AB47" s="546"/>
      <c r="AC47" s="563" t="s">
        <v>205</v>
      </c>
      <c r="AD47" s="564"/>
      <c r="AE47" s="269"/>
      <c r="AF47" s="273"/>
      <c r="AG47" s="487"/>
      <c r="AH47" s="563" t="s">
        <v>98</v>
      </c>
      <c r="AI47" s="564"/>
      <c r="AJ47" s="563" t="s">
        <v>205</v>
      </c>
      <c r="AK47" s="564"/>
      <c r="AL47" s="269"/>
      <c r="AM47" s="446"/>
      <c r="AN47" s="274"/>
      <c r="AO47" s="233"/>
      <c r="AP47" s="233"/>
      <c r="AQ47" s="210" t="s">
        <v>207</v>
      </c>
      <c r="AR47" s="148"/>
      <c r="AS47" s="238"/>
      <c r="AT47" s="238"/>
      <c r="AU47" s="238"/>
      <c r="AV47" s="238"/>
    </row>
    <row r="48" spans="1:48">
      <c r="A48" s="234" t="s">
        <v>62</v>
      </c>
      <c r="B48" s="202"/>
      <c r="C48" s="202"/>
      <c r="D48" s="231"/>
      <c r="E48" s="187"/>
      <c r="F48" s="363"/>
      <c r="G48" s="339"/>
      <c r="H48" s="363"/>
      <c r="I48" s="204"/>
      <c r="J48" s="358">
        <f t="shared" ref="J48:J49" si="46">ROUND(SUM(G48,I48),0)</f>
        <v>0</v>
      </c>
      <c r="K48" s="275"/>
      <c r="L48" s="451"/>
      <c r="M48" s="363"/>
      <c r="N48" s="339"/>
      <c r="O48" s="363"/>
      <c r="P48" s="204"/>
      <c r="Q48" s="358">
        <f>ROUND(SUM(N48,P48),0)</f>
        <v>0</v>
      </c>
      <c r="R48" s="275"/>
      <c r="S48" s="451"/>
      <c r="T48" s="363"/>
      <c r="U48" s="339"/>
      <c r="V48" s="363"/>
      <c r="W48" s="204"/>
      <c r="X48" s="358">
        <f>ROUND(SUM(U48,W48),0)</f>
        <v>0</v>
      </c>
      <c r="Y48" s="275"/>
      <c r="Z48" s="451"/>
      <c r="AA48" s="363"/>
      <c r="AB48" s="339"/>
      <c r="AC48" s="363"/>
      <c r="AD48" s="204"/>
      <c r="AE48" s="358">
        <f>ROUND(SUM(AB48,AD48),0)</f>
        <v>0</v>
      </c>
      <c r="AF48" s="275"/>
      <c r="AG48" s="451"/>
      <c r="AH48" s="363"/>
      <c r="AI48" s="339"/>
      <c r="AJ48" s="363"/>
      <c r="AK48" s="204"/>
      <c r="AL48" s="358">
        <f>ROUND(SUM(AI48,AK48),0)</f>
        <v>0</v>
      </c>
      <c r="AM48" s="446"/>
      <c r="AN48" s="469">
        <f>ROUND(SUM(G48,N48,U48,AB48,AI48),0)</f>
        <v>0</v>
      </c>
      <c r="AO48" s="469">
        <f>ROUND(SUM(I48,P48,W48,AD48,AK48),0)</f>
        <v>0</v>
      </c>
      <c r="AP48" s="469">
        <f>ROUND(SUM(J48,Q48,X48,AE48,AL48),0)</f>
        <v>0</v>
      </c>
      <c r="AQ48" s="208" t="s">
        <v>121</v>
      </c>
      <c r="AR48" s="148"/>
      <c r="AS48" s="178"/>
      <c r="AT48" s="178"/>
      <c r="AU48" s="178"/>
    </row>
    <row r="49" spans="1:43" ht="13.5" thickBot="1">
      <c r="A49" s="234" t="s">
        <v>63</v>
      </c>
      <c r="B49" s="198"/>
      <c r="C49" s="198"/>
      <c r="D49" s="231"/>
      <c r="E49" s="195"/>
      <c r="F49" s="363"/>
      <c r="G49" s="338"/>
      <c r="H49" s="363"/>
      <c r="I49" s="222"/>
      <c r="J49" s="355">
        <f t="shared" si="46"/>
        <v>0</v>
      </c>
      <c r="K49" s="275"/>
      <c r="L49" s="451"/>
      <c r="M49" s="363"/>
      <c r="N49" s="338"/>
      <c r="O49" s="363"/>
      <c r="P49" s="222"/>
      <c r="Q49" s="355">
        <f>ROUND(SUM(N49,P49),0)</f>
        <v>0</v>
      </c>
      <c r="R49" s="275"/>
      <c r="S49" s="451"/>
      <c r="T49" s="363"/>
      <c r="U49" s="338"/>
      <c r="V49" s="363"/>
      <c r="W49" s="222"/>
      <c r="X49" s="355">
        <f>ROUND(SUM(U49,W49),0)</f>
        <v>0</v>
      </c>
      <c r="Y49" s="275"/>
      <c r="Z49" s="451"/>
      <c r="AA49" s="363"/>
      <c r="AB49" s="338"/>
      <c r="AC49" s="363"/>
      <c r="AD49" s="222"/>
      <c r="AE49" s="355">
        <f>ROUND(SUM(AB49,AD49),0)</f>
        <v>0</v>
      </c>
      <c r="AF49" s="275"/>
      <c r="AG49" s="451"/>
      <c r="AH49" s="363"/>
      <c r="AI49" s="338"/>
      <c r="AJ49" s="363"/>
      <c r="AK49" s="222"/>
      <c r="AL49" s="355">
        <f>ROUND(SUM(AI49,AK49),0)</f>
        <v>0</v>
      </c>
      <c r="AM49" s="446"/>
      <c r="AN49" s="466">
        <f>ROUND(SUM(G49,N49,U49,AB49,AI49),0)</f>
        <v>0</v>
      </c>
      <c r="AO49" s="466">
        <f>ROUND(SUM(I49,P49,W49,AD49,AK49),0)</f>
        <v>0</v>
      </c>
      <c r="AP49" s="466">
        <f>ROUND(SUM(J49,Q49,X49,AE49,AL49),0)</f>
        <v>0</v>
      </c>
      <c r="AQ49" s="208" t="s">
        <v>122</v>
      </c>
    </row>
    <row r="50" spans="1:43" ht="13.5" thickBot="1">
      <c r="A50" s="235" t="s">
        <v>208</v>
      </c>
      <c r="B50" s="219"/>
      <c r="C50" s="219"/>
      <c r="D50" s="221"/>
      <c r="E50" s="219"/>
      <c r="F50" s="364"/>
      <c r="G50" s="365">
        <f>ROUND(SUM(G48:G49),0)</f>
        <v>0</v>
      </c>
      <c r="H50" s="364"/>
      <c r="I50" s="361">
        <f>ROUND(SUM(I48:I49),0)</f>
        <v>0</v>
      </c>
      <c r="J50" s="360">
        <f>ROUND(SUM(J48:J49),0)</f>
        <v>0</v>
      </c>
      <c r="K50" s="367"/>
      <c r="L50" s="271"/>
      <c r="M50" s="364"/>
      <c r="N50" s="365">
        <f>ROUND(SUM(N48:N49),0)</f>
        <v>0</v>
      </c>
      <c r="O50" s="364"/>
      <c r="P50" s="361">
        <f>ROUND(SUM(P48:P49),0)</f>
        <v>0</v>
      </c>
      <c r="Q50" s="360">
        <f>ROUND(SUM(Q48:Q49),0)</f>
        <v>0</v>
      </c>
      <c r="R50" s="367"/>
      <c r="S50" s="271"/>
      <c r="T50" s="364"/>
      <c r="U50" s="365">
        <f>ROUND(SUM(U48:U49),0)</f>
        <v>0</v>
      </c>
      <c r="V50" s="364"/>
      <c r="W50" s="361">
        <f>ROUND(SUM(W48:W49),0)</f>
        <v>0</v>
      </c>
      <c r="X50" s="360">
        <f>ROUND(SUM(X48:X49),0)</f>
        <v>0</v>
      </c>
      <c r="Y50" s="367"/>
      <c r="Z50" s="271"/>
      <c r="AA50" s="364"/>
      <c r="AB50" s="365">
        <f>ROUND(SUM(AB48:AB49),0)</f>
        <v>0</v>
      </c>
      <c r="AC50" s="364"/>
      <c r="AD50" s="361">
        <f>ROUND(SUM(AD48:AD49),0)</f>
        <v>0</v>
      </c>
      <c r="AE50" s="360">
        <f>ROUND(SUM(AE48:AE49),0)</f>
        <v>0</v>
      </c>
      <c r="AF50" s="367"/>
      <c r="AG50" s="271"/>
      <c r="AH50" s="364"/>
      <c r="AI50" s="365">
        <f>ROUND(SUM(AI48:AI49),0)</f>
        <v>0</v>
      </c>
      <c r="AJ50" s="364"/>
      <c r="AK50" s="361">
        <f>ROUND(SUM(AK48:AK49),0)</f>
        <v>0</v>
      </c>
      <c r="AL50" s="360">
        <f>ROUND(SUM(AL48:AL49),0)</f>
        <v>0</v>
      </c>
      <c r="AM50" s="446"/>
      <c r="AN50" s="361">
        <f>ROUND(SUM(AN48,AN49),0)</f>
        <v>0</v>
      </c>
      <c r="AO50" s="395">
        <f>ROUND(SUM(AO48,AO49),0)</f>
        <v>0</v>
      </c>
      <c r="AP50" s="395">
        <f>ROUND(SUM(AP48,AP49),0)</f>
        <v>0</v>
      </c>
      <c r="AQ50" s="207" t="s">
        <v>120</v>
      </c>
    </row>
    <row r="51" spans="1:43" ht="13.5" customHeight="1" thickBot="1">
      <c r="A51" s="211" t="s">
        <v>87</v>
      </c>
      <c r="B51" s="240"/>
      <c r="C51" s="240"/>
      <c r="D51" s="244"/>
      <c r="E51" s="129"/>
      <c r="F51" s="563" t="s">
        <v>98</v>
      </c>
      <c r="G51" s="564"/>
      <c r="H51" s="563" t="s">
        <v>205</v>
      </c>
      <c r="I51" s="564"/>
      <c r="J51" s="382"/>
      <c r="K51" s="415"/>
      <c r="L51" s="486"/>
      <c r="M51" s="563" t="s">
        <v>98</v>
      </c>
      <c r="N51" s="564"/>
      <c r="O51" s="563" t="s">
        <v>205</v>
      </c>
      <c r="P51" s="564"/>
      <c r="Q51" s="382"/>
      <c r="R51" s="415"/>
      <c r="S51" s="486"/>
      <c r="T51" s="563" t="s">
        <v>98</v>
      </c>
      <c r="U51" s="564"/>
      <c r="V51" s="563" t="s">
        <v>205</v>
      </c>
      <c r="W51" s="564"/>
      <c r="X51" s="382"/>
      <c r="Y51" s="415"/>
      <c r="Z51" s="486"/>
      <c r="AA51" s="545" t="s">
        <v>98</v>
      </c>
      <c r="AB51" s="546"/>
      <c r="AC51" s="563" t="s">
        <v>205</v>
      </c>
      <c r="AD51" s="564"/>
      <c r="AE51" s="382"/>
      <c r="AF51" s="415"/>
      <c r="AG51" s="486"/>
      <c r="AH51" s="563" t="s">
        <v>98</v>
      </c>
      <c r="AI51" s="564"/>
      <c r="AJ51" s="563" t="s">
        <v>205</v>
      </c>
      <c r="AK51" s="564"/>
      <c r="AL51" s="382"/>
      <c r="AM51" s="446"/>
      <c r="AN51" s="470"/>
      <c r="AO51" s="471"/>
      <c r="AP51" s="472"/>
      <c r="AQ51" s="526" t="s">
        <v>87</v>
      </c>
    </row>
    <row r="52" spans="1:43" ht="13.5" thickBot="1">
      <c r="A52" s="368"/>
      <c r="B52" s="369" t="s">
        <v>83</v>
      </c>
      <c r="C52" s="369"/>
      <c r="D52" s="370"/>
      <c r="E52" s="43"/>
      <c r="F52" s="370" t="s">
        <v>209</v>
      </c>
      <c r="G52" s="373">
        <v>0</v>
      </c>
      <c r="H52" s="372"/>
      <c r="I52" s="373">
        <v>0</v>
      </c>
      <c r="J52" s="374"/>
      <c r="K52" s="415"/>
      <c r="L52" s="43"/>
      <c r="M52" s="370" t="s">
        <v>210</v>
      </c>
      <c r="N52" s="373">
        <v>0</v>
      </c>
      <c r="O52" s="372"/>
      <c r="P52" s="373">
        <v>0</v>
      </c>
      <c r="Q52" s="374"/>
      <c r="R52" s="415"/>
      <c r="S52" s="43"/>
      <c r="T52" s="370" t="s">
        <v>211</v>
      </c>
      <c r="U52" s="373">
        <v>0</v>
      </c>
      <c r="V52" s="372"/>
      <c r="W52" s="373">
        <v>0</v>
      </c>
      <c r="X52" s="374"/>
      <c r="Y52" s="415"/>
      <c r="Z52" s="43"/>
      <c r="AA52" s="370" t="s">
        <v>212</v>
      </c>
      <c r="AB52" s="373">
        <v>0</v>
      </c>
      <c r="AC52" s="372"/>
      <c r="AD52" s="373">
        <v>0</v>
      </c>
      <c r="AE52" s="374"/>
      <c r="AF52" s="415"/>
      <c r="AG52" s="43"/>
      <c r="AH52" s="370" t="s">
        <v>213</v>
      </c>
      <c r="AI52" s="373">
        <v>0</v>
      </c>
      <c r="AJ52" s="372"/>
      <c r="AK52" s="373">
        <v>0</v>
      </c>
      <c r="AL52" s="374"/>
      <c r="AM52" s="446"/>
      <c r="AN52" s="365"/>
      <c r="AO52" s="406"/>
      <c r="AP52" s="395"/>
      <c r="AQ52" s="527"/>
    </row>
    <row r="53" spans="1:43">
      <c r="A53" s="234" t="s">
        <v>79</v>
      </c>
      <c r="B53" s="204"/>
      <c r="C53" s="202"/>
      <c r="D53" s="195"/>
      <c r="E53" s="195"/>
      <c r="F53" s="371"/>
      <c r="G53" s="427">
        <f>ROUND(B53*$G$52,0)</f>
        <v>0</v>
      </c>
      <c r="H53" s="375"/>
      <c r="I53" s="427">
        <f>ROUND(B53*$I$52,0)</f>
        <v>0</v>
      </c>
      <c r="J53" s="429">
        <f>ROUND(SUM(G53,I53),0)</f>
        <v>0</v>
      </c>
      <c r="K53" s="276"/>
      <c r="L53" s="195"/>
      <c r="M53" s="371"/>
      <c r="N53" s="427">
        <f>ROUND($B$53*$N$52,0)</f>
        <v>0</v>
      </c>
      <c r="O53" s="375"/>
      <c r="P53" s="427">
        <f>ROUND($B$53*$P$52,0)</f>
        <v>0</v>
      </c>
      <c r="Q53" s="429">
        <f>ROUND(SUM(N53,P53),0)</f>
        <v>0</v>
      </c>
      <c r="R53" s="276"/>
      <c r="S53" s="195"/>
      <c r="T53" s="371"/>
      <c r="U53" s="427">
        <f>ROUND($B$53*$U$52,0)</f>
        <v>0</v>
      </c>
      <c r="V53" s="375"/>
      <c r="W53" s="427">
        <f>ROUND($B$53*$W$52,0)</f>
        <v>0</v>
      </c>
      <c r="X53" s="429">
        <f>ROUND(SUM(U53,W53),0)</f>
        <v>0</v>
      </c>
      <c r="Y53" s="276"/>
      <c r="Z53" s="195"/>
      <c r="AA53" s="371"/>
      <c r="AB53" s="427">
        <f>ROUND($B$53*$AB$52,0)</f>
        <v>0</v>
      </c>
      <c r="AC53" s="375"/>
      <c r="AD53" s="427">
        <f>ROUND($B$53*$AD$52,0)</f>
        <v>0</v>
      </c>
      <c r="AE53" s="429">
        <f>ROUND(SUM(AB53,AD53),0)</f>
        <v>0</v>
      </c>
      <c r="AF53" s="276"/>
      <c r="AG53" s="195"/>
      <c r="AH53" s="371"/>
      <c r="AI53" s="427">
        <f>ROUND($B$53*$AI$52,0)</f>
        <v>0</v>
      </c>
      <c r="AJ53" s="375"/>
      <c r="AK53" s="427">
        <f>ROUND($B$53*$AK$52,0)</f>
        <v>0</v>
      </c>
      <c r="AL53" s="429">
        <f>ROUND(SUM(AI53,AK53),0)</f>
        <v>0</v>
      </c>
      <c r="AM53" s="446"/>
      <c r="AN53" s="469">
        <f>ROUND(SUM(G53,N53,U53,AB53,AI53),0)</f>
        <v>0</v>
      </c>
      <c r="AO53" s="469">
        <f t="shared" ref="AO53:AP57" si="47">ROUND(SUM(I53,P53,W53,AD53,AK53),0)</f>
        <v>0</v>
      </c>
      <c r="AP53" s="469">
        <f t="shared" si="47"/>
        <v>0</v>
      </c>
      <c r="AQ53" s="205" t="s">
        <v>179</v>
      </c>
    </row>
    <row r="54" spans="1:43">
      <c r="A54" s="234" t="s">
        <v>270</v>
      </c>
      <c r="B54" s="204"/>
      <c r="C54" s="202"/>
      <c r="D54" s="195"/>
      <c r="E54" s="198"/>
      <c r="F54" s="371"/>
      <c r="G54" s="427">
        <f t="shared" ref="G54:G57" si="48">ROUND(B54*$G$52,0)</f>
        <v>0</v>
      </c>
      <c r="H54" s="375"/>
      <c r="I54" s="427">
        <f>ROUND(B54*$I$52,0)</f>
        <v>0</v>
      </c>
      <c r="J54" s="429">
        <f t="shared" ref="J54:J57" si="49">ROUND(SUM(G54,I54),0)</f>
        <v>0</v>
      </c>
      <c r="K54" s="276"/>
      <c r="L54" s="198"/>
      <c r="M54" s="371"/>
      <c r="N54" s="427">
        <f>ROUND($B$54*$N$52,0)</f>
        <v>0</v>
      </c>
      <c r="O54" s="375"/>
      <c r="P54" s="427">
        <f>ROUND($B$54*$P$52,0)</f>
        <v>0</v>
      </c>
      <c r="Q54" s="429">
        <f>ROUND(SUM(N54,P54),0)</f>
        <v>0</v>
      </c>
      <c r="R54" s="276"/>
      <c r="S54" s="198"/>
      <c r="T54" s="371"/>
      <c r="U54" s="427">
        <f>ROUND($B$54*$U$52,0)</f>
        <v>0</v>
      </c>
      <c r="V54" s="375"/>
      <c r="W54" s="427">
        <f>ROUND($B$54*$W$52,0)</f>
        <v>0</v>
      </c>
      <c r="X54" s="429">
        <f>ROUND(SUM(U54,W54),0)</f>
        <v>0</v>
      </c>
      <c r="Y54" s="276"/>
      <c r="Z54" s="198"/>
      <c r="AA54" s="371"/>
      <c r="AB54" s="427">
        <f>ROUND($B$54*$AB$52,0)</f>
        <v>0</v>
      </c>
      <c r="AC54" s="375"/>
      <c r="AD54" s="427">
        <f>ROUND($B$54*$AD$52,0)</f>
        <v>0</v>
      </c>
      <c r="AE54" s="429">
        <f>ROUND(SUM(AB54,AD54),0)</f>
        <v>0</v>
      </c>
      <c r="AF54" s="276"/>
      <c r="AG54" s="198"/>
      <c r="AH54" s="371"/>
      <c r="AI54" s="427">
        <f>ROUND($B$54*$AI$52,0)</f>
        <v>0</v>
      </c>
      <c r="AJ54" s="375"/>
      <c r="AK54" s="427">
        <f>ROUND($B$54*$AK$52,0)</f>
        <v>0</v>
      </c>
      <c r="AL54" s="429">
        <f>ROUND(SUM(AI54,AK54),0)</f>
        <v>0</v>
      </c>
      <c r="AM54" s="446"/>
      <c r="AN54" s="469">
        <f>ROUND(SUM(G54,N54,U54,AB54,AI54),0)</f>
        <v>0</v>
      </c>
      <c r="AO54" s="469">
        <f t="shared" si="47"/>
        <v>0</v>
      </c>
      <c r="AP54" s="469">
        <f t="shared" si="47"/>
        <v>0</v>
      </c>
      <c r="AQ54" s="205" t="s">
        <v>180</v>
      </c>
    </row>
    <row r="55" spans="1:43">
      <c r="A55" s="236" t="s">
        <v>80</v>
      </c>
      <c r="B55" s="204"/>
      <c r="C55" s="202"/>
      <c r="D55" s="195"/>
      <c r="E55" s="198"/>
      <c r="F55" s="371"/>
      <c r="G55" s="427">
        <f t="shared" si="48"/>
        <v>0</v>
      </c>
      <c r="H55" s="375"/>
      <c r="I55" s="427">
        <f>ROUND(B55*$I$52,0)</f>
        <v>0</v>
      </c>
      <c r="J55" s="429">
        <f t="shared" si="49"/>
        <v>0</v>
      </c>
      <c r="K55" s="276"/>
      <c r="L55" s="198"/>
      <c r="M55" s="371"/>
      <c r="N55" s="427">
        <f>ROUND($B$55*$N$52,0)</f>
        <v>0</v>
      </c>
      <c r="O55" s="375"/>
      <c r="P55" s="427">
        <f>ROUND($B$55*$P$52,0)</f>
        <v>0</v>
      </c>
      <c r="Q55" s="429">
        <f>ROUND(SUM(N55,P55),0)</f>
        <v>0</v>
      </c>
      <c r="R55" s="276"/>
      <c r="S55" s="198"/>
      <c r="T55" s="371"/>
      <c r="U55" s="427">
        <f>ROUND($B$55*$U$52,0)</f>
        <v>0</v>
      </c>
      <c r="V55" s="375"/>
      <c r="W55" s="427">
        <f>ROUND($B$55*$W$52,0)</f>
        <v>0</v>
      </c>
      <c r="X55" s="429">
        <f>ROUND(SUM(U55,W55),0)</f>
        <v>0</v>
      </c>
      <c r="Y55" s="276"/>
      <c r="Z55" s="198"/>
      <c r="AA55" s="371"/>
      <c r="AB55" s="427">
        <f>ROUND($B$55*$AB$52,0)</f>
        <v>0</v>
      </c>
      <c r="AC55" s="375"/>
      <c r="AD55" s="427">
        <f>ROUND($B$55*$AD$52,0)</f>
        <v>0</v>
      </c>
      <c r="AE55" s="429">
        <f>ROUND(SUM(AB55,AD55),0)</f>
        <v>0</v>
      </c>
      <c r="AF55" s="276"/>
      <c r="AG55" s="198"/>
      <c r="AH55" s="371"/>
      <c r="AI55" s="427">
        <f>ROUND($B$55*$AI$52,0)</f>
        <v>0</v>
      </c>
      <c r="AJ55" s="375"/>
      <c r="AK55" s="427">
        <f>ROUND($B$55*$AK$52,0)</f>
        <v>0</v>
      </c>
      <c r="AL55" s="429">
        <f>ROUND(SUM(AI55,AK55),0)</f>
        <v>0</v>
      </c>
      <c r="AM55" s="446"/>
      <c r="AN55" s="469">
        <f>ROUND(SUM(G55,N55,U55,AB55,AI55),0)</f>
        <v>0</v>
      </c>
      <c r="AO55" s="469">
        <f t="shared" si="47"/>
        <v>0</v>
      </c>
      <c r="AP55" s="469">
        <f t="shared" si="47"/>
        <v>0</v>
      </c>
      <c r="AQ55" s="205" t="s">
        <v>183</v>
      </c>
    </row>
    <row r="56" spans="1:43">
      <c r="A56" s="236" t="s">
        <v>81</v>
      </c>
      <c r="B56" s="204"/>
      <c r="C56" s="202"/>
      <c r="D56" s="195"/>
      <c r="E56" s="198"/>
      <c r="F56" s="371"/>
      <c r="G56" s="427">
        <f t="shared" si="48"/>
        <v>0</v>
      </c>
      <c r="H56" s="375"/>
      <c r="I56" s="427">
        <f>ROUND(B56*$I$52,0)</f>
        <v>0</v>
      </c>
      <c r="J56" s="429">
        <f t="shared" si="49"/>
        <v>0</v>
      </c>
      <c r="K56" s="276"/>
      <c r="L56" s="198"/>
      <c r="M56" s="371"/>
      <c r="N56" s="427">
        <f>ROUND($B$56*$N$52,0)</f>
        <v>0</v>
      </c>
      <c r="O56" s="375"/>
      <c r="P56" s="427">
        <f>ROUND($B$56*$P$52,0)</f>
        <v>0</v>
      </c>
      <c r="Q56" s="429">
        <f>ROUND(SUM(N56,P56),0)</f>
        <v>0</v>
      </c>
      <c r="R56" s="276"/>
      <c r="S56" s="198"/>
      <c r="T56" s="371"/>
      <c r="U56" s="427">
        <f>ROUND($B$56*$U$52,0)</f>
        <v>0</v>
      </c>
      <c r="V56" s="375"/>
      <c r="W56" s="427">
        <f>ROUND($B$56*$W$52,0)</f>
        <v>0</v>
      </c>
      <c r="X56" s="429">
        <f>ROUND(SUM(U56,W56),0)</f>
        <v>0</v>
      </c>
      <c r="Y56" s="276"/>
      <c r="Z56" s="198"/>
      <c r="AA56" s="371"/>
      <c r="AB56" s="427">
        <f>ROUND($B$56*$AB$52,0)</f>
        <v>0</v>
      </c>
      <c r="AC56" s="375"/>
      <c r="AD56" s="427">
        <f>ROUND($B$56*$AD$52,0)</f>
        <v>0</v>
      </c>
      <c r="AE56" s="429">
        <f>ROUND(SUM(AB56,AD56),0)</f>
        <v>0</v>
      </c>
      <c r="AF56" s="276"/>
      <c r="AG56" s="198"/>
      <c r="AH56" s="371"/>
      <c r="AI56" s="427">
        <f>ROUND($B$56*$AI$52,0)</f>
        <v>0</v>
      </c>
      <c r="AJ56" s="375"/>
      <c r="AK56" s="427">
        <f>ROUND($B$56*$AK$52,0)</f>
        <v>0</v>
      </c>
      <c r="AL56" s="429">
        <f>ROUND(SUM(AI56,AK56),0)</f>
        <v>0</v>
      </c>
      <c r="AM56" s="446"/>
      <c r="AN56" s="469">
        <f>ROUND(SUM(G56,N56,U56,AB56,AI56),0)</f>
        <v>0</v>
      </c>
      <c r="AO56" s="469">
        <f t="shared" si="47"/>
        <v>0</v>
      </c>
      <c r="AP56" s="469">
        <f t="shared" si="47"/>
        <v>0</v>
      </c>
      <c r="AQ56" s="205" t="s">
        <v>182</v>
      </c>
    </row>
    <row r="57" spans="1:43" ht="13.5" thickBot="1">
      <c r="A57" s="234" t="s">
        <v>82</v>
      </c>
      <c r="B57" s="204"/>
      <c r="C57" s="202"/>
      <c r="D57" s="195"/>
      <c r="E57" s="198"/>
      <c r="F57" s="371"/>
      <c r="G57" s="428">
        <f t="shared" si="48"/>
        <v>0</v>
      </c>
      <c r="H57" s="363"/>
      <c r="I57" s="427">
        <f>ROUND(B57*$I$52,0)</f>
        <v>0</v>
      </c>
      <c r="J57" s="429">
        <f t="shared" si="49"/>
        <v>0</v>
      </c>
      <c r="K57" s="276"/>
      <c r="L57" s="198"/>
      <c r="M57" s="371"/>
      <c r="N57" s="427">
        <f>ROUND($B$57*$N$52,0)</f>
        <v>0</v>
      </c>
      <c r="O57" s="363"/>
      <c r="P57" s="427">
        <f>ROUND($B$57*$P$52,0)</f>
        <v>0</v>
      </c>
      <c r="Q57" s="429">
        <f>ROUND(SUM(N57,P57),0)</f>
        <v>0</v>
      </c>
      <c r="R57" s="276"/>
      <c r="S57" s="198"/>
      <c r="T57" s="371"/>
      <c r="U57" s="427">
        <f>ROUND($B$57*$U$52,0)</f>
        <v>0</v>
      </c>
      <c r="V57" s="375"/>
      <c r="W57" s="427">
        <f>ROUND($B$57*$W$52,0)</f>
        <v>0</v>
      </c>
      <c r="X57" s="429">
        <f>ROUND(SUM(U57,W57),0)</f>
        <v>0</v>
      </c>
      <c r="Y57" s="276"/>
      <c r="Z57" s="198"/>
      <c r="AA57" s="371"/>
      <c r="AB57" s="427">
        <f>ROUND($B$57*$AB$52,0)</f>
        <v>0</v>
      </c>
      <c r="AC57" s="375"/>
      <c r="AD57" s="427">
        <f>ROUND($B$57*$AD$52,0)</f>
        <v>0</v>
      </c>
      <c r="AE57" s="429">
        <f>ROUND(SUM(AB57,AD57),0)</f>
        <v>0</v>
      </c>
      <c r="AF57" s="276"/>
      <c r="AG57" s="198"/>
      <c r="AH57" s="371"/>
      <c r="AI57" s="427">
        <f>ROUND($B$57*$AI$52,0)</f>
        <v>0</v>
      </c>
      <c r="AJ57" s="375"/>
      <c r="AK57" s="427">
        <f>ROUND($B$57*$AK$52,0)</f>
        <v>0</v>
      </c>
      <c r="AL57" s="429">
        <f>ROUND(SUM(AI57,AK57),0)</f>
        <v>0</v>
      </c>
      <c r="AM57" s="446"/>
      <c r="AN57" s="469">
        <f>ROUND(SUM(G57,N57,U57,AB57,AI57),0)</f>
        <v>0</v>
      </c>
      <c r="AO57" s="469">
        <f t="shared" si="47"/>
        <v>0</v>
      </c>
      <c r="AP57" s="469">
        <f t="shared" si="47"/>
        <v>0</v>
      </c>
      <c r="AQ57" s="205" t="s">
        <v>181</v>
      </c>
    </row>
    <row r="58" spans="1:43" ht="13.5" thickBot="1">
      <c r="A58" s="235" t="s">
        <v>64</v>
      </c>
      <c r="B58" s="242">
        <f>SUM(B53:B57)</f>
        <v>0</v>
      </c>
      <c r="C58" s="243"/>
      <c r="D58" s="221"/>
      <c r="E58" s="219"/>
      <c r="F58" s="289"/>
      <c r="G58" s="366">
        <f>ROUND(SUM(G53:G57),0)</f>
        <v>0</v>
      </c>
      <c r="H58" s="364"/>
      <c r="I58" s="366">
        <f>ROUND(SUM(I53:I57),0)</f>
        <v>0</v>
      </c>
      <c r="J58" s="376">
        <f>ROUND(SUM(J53:J57),0)</f>
        <v>0</v>
      </c>
      <c r="K58" s="277"/>
      <c r="L58" s="198"/>
      <c r="M58" s="289"/>
      <c r="N58" s="366">
        <f>ROUND(SUM(N53:N57),0)</f>
        <v>0</v>
      </c>
      <c r="O58" s="364"/>
      <c r="P58" s="366">
        <f>ROUND(SUM(P53:P57),0)</f>
        <v>0</v>
      </c>
      <c r="Q58" s="376">
        <f>ROUND(SUM(Q53:Q57),0)</f>
        <v>0</v>
      </c>
      <c r="R58" s="277"/>
      <c r="S58" s="198"/>
      <c r="T58" s="289"/>
      <c r="U58" s="366">
        <f>ROUND(SUM(U53:U57),0)</f>
        <v>0</v>
      </c>
      <c r="V58" s="364"/>
      <c r="W58" s="366">
        <f>ROUND(SUM(W53:W57),0)</f>
        <v>0</v>
      </c>
      <c r="X58" s="376">
        <f>ROUND(SUM(X53:X57),0)</f>
        <v>0</v>
      </c>
      <c r="Y58" s="277"/>
      <c r="Z58" s="198"/>
      <c r="AA58" s="289"/>
      <c r="AB58" s="366">
        <f>ROUND(SUM(AB53:AB57),0)</f>
        <v>0</v>
      </c>
      <c r="AC58" s="364"/>
      <c r="AD58" s="366">
        <f>ROUND(SUM(AD53:AD57),0)</f>
        <v>0</v>
      </c>
      <c r="AE58" s="376">
        <f>ROUND(SUM(AE53:AE57),0)</f>
        <v>0</v>
      </c>
      <c r="AF58" s="277"/>
      <c r="AG58" s="198"/>
      <c r="AH58" s="289"/>
      <c r="AI58" s="366">
        <f>ROUND(SUM(AI53:AI57),0)</f>
        <v>0</v>
      </c>
      <c r="AJ58" s="364"/>
      <c r="AK58" s="366">
        <f>ROUND(SUM(AK53:AK57),0)</f>
        <v>0</v>
      </c>
      <c r="AL58" s="376">
        <f>ROUND(SUM(AL53:AL57),0)</f>
        <v>0</v>
      </c>
      <c r="AM58" s="446"/>
      <c r="AN58" s="361">
        <f>ROUND(SUM(AN53:AN57),0)</f>
        <v>0</v>
      </c>
      <c r="AO58" s="395">
        <f>ROUND(SUM(AO53:AO57),0)</f>
        <v>0</v>
      </c>
      <c r="AP58" s="395">
        <f>ROUND(SUM(AP53:AP57),0)</f>
        <v>0</v>
      </c>
      <c r="AQ58" s="207" t="s">
        <v>123</v>
      </c>
    </row>
    <row r="59" spans="1:43" ht="12.75" customHeight="1" thickBot="1">
      <c r="A59" s="225" t="s">
        <v>88</v>
      </c>
      <c r="B59" s="298" t="s">
        <v>93</v>
      </c>
      <c r="C59" s="227"/>
      <c r="D59" s="227"/>
      <c r="E59" s="228"/>
      <c r="F59" s="563" t="s">
        <v>98</v>
      </c>
      <c r="G59" s="564"/>
      <c r="H59" s="563" t="s">
        <v>205</v>
      </c>
      <c r="I59" s="564"/>
      <c r="J59" s="382"/>
      <c r="K59" s="367"/>
      <c r="L59" s="198"/>
      <c r="M59" s="563" t="s">
        <v>98</v>
      </c>
      <c r="N59" s="564"/>
      <c r="O59" s="563" t="s">
        <v>205</v>
      </c>
      <c r="P59" s="564"/>
      <c r="Q59" s="382"/>
      <c r="R59" s="367"/>
      <c r="S59" s="198"/>
      <c r="T59" s="563" t="s">
        <v>98</v>
      </c>
      <c r="U59" s="564"/>
      <c r="V59" s="563" t="s">
        <v>205</v>
      </c>
      <c r="W59" s="564"/>
      <c r="X59" s="382"/>
      <c r="Y59" s="367"/>
      <c r="Z59" s="198"/>
      <c r="AA59" s="545" t="s">
        <v>98</v>
      </c>
      <c r="AB59" s="546"/>
      <c r="AC59" s="563" t="s">
        <v>205</v>
      </c>
      <c r="AD59" s="564"/>
      <c r="AE59" s="382"/>
      <c r="AF59" s="367"/>
      <c r="AG59" s="198"/>
      <c r="AH59" s="563" t="s">
        <v>98</v>
      </c>
      <c r="AI59" s="564"/>
      <c r="AJ59" s="563" t="s">
        <v>205</v>
      </c>
      <c r="AK59" s="564"/>
      <c r="AL59" s="382"/>
      <c r="AM59" s="446"/>
      <c r="AN59" s="473"/>
      <c r="AO59" s="474"/>
      <c r="AP59" s="475"/>
      <c r="AQ59" s="229" t="s">
        <v>47</v>
      </c>
    </row>
    <row r="60" spans="1:43" ht="13.5" thickBot="1">
      <c r="A60" s="245"/>
      <c r="B60" s="384" t="s">
        <v>98</v>
      </c>
      <c r="C60" s="384" t="s">
        <v>205</v>
      </c>
      <c r="D60" s="237"/>
      <c r="E60" s="237"/>
      <c r="F60" s="202"/>
      <c r="G60" s="380"/>
      <c r="H60" s="253"/>
      <c r="I60" s="380"/>
      <c r="J60" s="381"/>
      <c r="K60" s="275"/>
      <c r="L60" s="237"/>
      <c r="M60" s="202"/>
      <c r="N60" s="380"/>
      <c r="O60" s="253"/>
      <c r="P60" s="380"/>
      <c r="Q60" s="381"/>
      <c r="R60" s="275"/>
      <c r="S60" s="237"/>
      <c r="T60" s="202"/>
      <c r="U60" s="380"/>
      <c r="V60" s="253"/>
      <c r="W60" s="380"/>
      <c r="X60" s="381"/>
      <c r="Y60" s="275"/>
      <c r="Z60" s="237"/>
      <c r="AA60" s="202"/>
      <c r="AB60" s="380"/>
      <c r="AC60" s="253"/>
      <c r="AD60" s="380"/>
      <c r="AE60" s="381"/>
      <c r="AF60" s="275"/>
      <c r="AG60" s="237"/>
      <c r="AH60" s="202"/>
      <c r="AI60" s="380"/>
      <c r="AJ60" s="253"/>
      <c r="AK60" s="380"/>
      <c r="AL60" s="381"/>
      <c r="AM60" s="446"/>
      <c r="AN60" s="275"/>
      <c r="AO60" s="203"/>
      <c r="AP60" s="455"/>
      <c r="AQ60" s="304"/>
    </row>
    <row r="61" spans="1:43">
      <c r="A61" s="44" t="s">
        <v>48</v>
      </c>
      <c r="B61" s="204"/>
      <c r="C61" s="379"/>
      <c r="D61" s="195"/>
      <c r="E61" s="198"/>
      <c r="F61" s="356"/>
      <c r="G61" s="190">
        <f>$B$61</f>
        <v>0</v>
      </c>
      <c r="H61" s="357"/>
      <c r="I61" s="339">
        <f>$C$61</f>
        <v>0</v>
      </c>
      <c r="J61" s="358">
        <f t="shared" ref="J61:J74" si="50">ROUND(SUM(G61,I61),0)</f>
        <v>0</v>
      </c>
      <c r="K61" s="277"/>
      <c r="L61" s="198"/>
      <c r="M61" s="356"/>
      <c r="N61" s="190">
        <f>IF($B$9&gt;1,$B$61,0)</f>
        <v>0</v>
      </c>
      <c r="O61" s="357"/>
      <c r="P61" s="190">
        <f>IF($B$9&gt;1,$C$61,0)</f>
        <v>0</v>
      </c>
      <c r="Q61" s="358">
        <f t="shared" ref="Q61:Q74" si="51">ROUND(SUM(N61,P61),0)</f>
        <v>0</v>
      </c>
      <c r="R61" s="277"/>
      <c r="S61" s="198"/>
      <c r="T61" s="356"/>
      <c r="U61" s="190">
        <f>IF($B$9&gt;2,$B$61,0)</f>
        <v>0</v>
      </c>
      <c r="V61" s="357"/>
      <c r="W61" s="190">
        <f>IF($B$9&gt;2,$C$61,0)</f>
        <v>0</v>
      </c>
      <c r="X61" s="358">
        <f t="shared" ref="X61:X74" si="52">ROUND(SUM(U61,W61),0)</f>
        <v>0</v>
      </c>
      <c r="Y61" s="277"/>
      <c r="Z61" s="198"/>
      <c r="AA61" s="356"/>
      <c r="AB61" s="190">
        <f>IF($B$9&gt;3,$B$61,0)</f>
        <v>0</v>
      </c>
      <c r="AC61" s="357"/>
      <c r="AD61" s="190">
        <f>IF($B$9&gt;3,$C$61,0)</f>
        <v>0</v>
      </c>
      <c r="AE61" s="358">
        <f t="shared" ref="AE61:AE74" si="53">ROUND(SUM(AB61,AD61),0)</f>
        <v>0</v>
      </c>
      <c r="AF61" s="277"/>
      <c r="AG61" s="198"/>
      <c r="AH61" s="356"/>
      <c r="AI61" s="190">
        <f>IF($B$9&gt;4,$B$61,0)</f>
        <v>0</v>
      </c>
      <c r="AJ61" s="357"/>
      <c r="AK61" s="190">
        <f>IF($B$9&gt;4,$C$61,0)</f>
        <v>0</v>
      </c>
      <c r="AL61" s="358">
        <f t="shared" ref="AL61:AL74" si="54">ROUND(SUM(AI61,AK61),0)</f>
        <v>0</v>
      </c>
      <c r="AM61" s="446"/>
      <c r="AN61" s="465">
        <f t="shared" ref="AN61:AN74" si="55">ROUND(SUM(G61,N61,U61,AB61,AI61),0)</f>
        <v>0</v>
      </c>
      <c r="AO61" s="465">
        <f t="shared" ref="AO61:AO74" si="56">ROUND(SUM(I61,P61,W61,AD61,AK61),0)</f>
        <v>0</v>
      </c>
      <c r="AP61" s="465">
        <f t="shared" ref="AP61:AP74" si="57">ROUND(SUM(J61,Q61,X61,AE61,AL61),0)</f>
        <v>0</v>
      </c>
      <c r="AQ61" s="205" t="s">
        <v>127</v>
      </c>
    </row>
    <row r="62" spans="1:43">
      <c r="A62" s="44" t="s">
        <v>231</v>
      </c>
      <c r="B62" s="204"/>
      <c r="C62" s="379"/>
      <c r="D62" s="195"/>
      <c r="E62" s="198"/>
      <c r="F62" s="356"/>
      <c r="G62" s="190">
        <f>$B$62</f>
        <v>0</v>
      </c>
      <c r="H62" s="357"/>
      <c r="I62" s="339">
        <f>$C$62</f>
        <v>0</v>
      </c>
      <c r="J62" s="358">
        <f t="shared" si="50"/>
        <v>0</v>
      </c>
      <c r="K62" s="277"/>
      <c r="L62" s="198"/>
      <c r="M62" s="356"/>
      <c r="N62" s="190">
        <f>IF($B$9&gt;1,$B$62,0)</f>
        <v>0</v>
      </c>
      <c r="O62" s="357"/>
      <c r="P62" s="190">
        <f>IF($B$9&gt;1,$C$62,0)</f>
        <v>0</v>
      </c>
      <c r="Q62" s="358">
        <f t="shared" si="51"/>
        <v>0</v>
      </c>
      <c r="R62" s="277"/>
      <c r="S62" s="198"/>
      <c r="T62" s="356"/>
      <c r="U62" s="190">
        <f>IF($B$9&gt;2,$B$62,0)</f>
        <v>0</v>
      </c>
      <c r="V62" s="357"/>
      <c r="W62" s="190">
        <f>IF($B$9&gt;2,$C$62,0)</f>
        <v>0</v>
      </c>
      <c r="X62" s="358">
        <f t="shared" si="52"/>
        <v>0</v>
      </c>
      <c r="Y62" s="277"/>
      <c r="Z62" s="198"/>
      <c r="AA62" s="356"/>
      <c r="AB62" s="190">
        <f>IF($B$9&gt;3,$B$62,0)</f>
        <v>0</v>
      </c>
      <c r="AC62" s="357"/>
      <c r="AD62" s="190">
        <f>IF($B$9&gt;3,$C$62,0)</f>
        <v>0</v>
      </c>
      <c r="AE62" s="358">
        <f t="shared" si="53"/>
        <v>0</v>
      </c>
      <c r="AF62" s="277"/>
      <c r="AG62" s="198"/>
      <c r="AH62" s="356"/>
      <c r="AI62" s="190">
        <f>IF($B$9&gt;4,$B$62,0)</f>
        <v>0</v>
      </c>
      <c r="AJ62" s="357"/>
      <c r="AK62" s="190">
        <f>IF($B$9&gt;4,$C$62,0)</f>
        <v>0</v>
      </c>
      <c r="AL62" s="358">
        <f t="shared" si="54"/>
        <v>0</v>
      </c>
      <c r="AM62" s="446"/>
      <c r="AN62" s="469">
        <f t="shared" si="55"/>
        <v>0</v>
      </c>
      <c r="AO62" s="469">
        <f t="shared" si="56"/>
        <v>0</v>
      </c>
      <c r="AP62" s="469">
        <f t="shared" si="57"/>
        <v>0</v>
      </c>
      <c r="AQ62" s="205" t="s">
        <v>233</v>
      </c>
    </row>
    <row r="63" spans="1:43">
      <c r="A63" s="44" t="s">
        <v>129</v>
      </c>
      <c r="B63" s="204"/>
      <c r="C63" s="379"/>
      <c r="D63" s="195"/>
      <c r="E63" s="198"/>
      <c r="F63" s="356"/>
      <c r="G63" s="190">
        <f>$B$63</f>
        <v>0</v>
      </c>
      <c r="H63" s="357"/>
      <c r="I63" s="339">
        <f>$C$63</f>
        <v>0</v>
      </c>
      <c r="J63" s="358">
        <f t="shared" si="50"/>
        <v>0</v>
      </c>
      <c r="K63" s="277"/>
      <c r="L63" s="198"/>
      <c r="M63" s="356"/>
      <c r="N63" s="190">
        <f>IF($B$9&gt;1,$B$63,0)</f>
        <v>0</v>
      </c>
      <c r="O63" s="357"/>
      <c r="P63" s="190">
        <f>IF($B$9&gt;1,$C$63,0)</f>
        <v>0</v>
      </c>
      <c r="Q63" s="358">
        <f t="shared" si="51"/>
        <v>0</v>
      </c>
      <c r="R63" s="277"/>
      <c r="S63" s="198"/>
      <c r="T63" s="356"/>
      <c r="U63" s="190">
        <f>IF($B$9&gt;2,$B$63,0)</f>
        <v>0</v>
      </c>
      <c r="V63" s="357"/>
      <c r="W63" s="190">
        <f>IF($B$9&gt;2,$C$63,0)</f>
        <v>0</v>
      </c>
      <c r="X63" s="358">
        <f t="shared" si="52"/>
        <v>0</v>
      </c>
      <c r="Y63" s="277"/>
      <c r="Z63" s="198"/>
      <c r="AA63" s="356"/>
      <c r="AB63" s="190">
        <f>IF($B$9&gt;3,$B$63,0)</f>
        <v>0</v>
      </c>
      <c r="AC63" s="357"/>
      <c r="AD63" s="190">
        <f>IF($B$9&gt;3,$C$63,0)</f>
        <v>0</v>
      </c>
      <c r="AE63" s="358">
        <f t="shared" si="53"/>
        <v>0</v>
      </c>
      <c r="AF63" s="277"/>
      <c r="AG63" s="198"/>
      <c r="AH63" s="356"/>
      <c r="AI63" s="190">
        <f>IF($B$9&gt;4,$B$63,0)</f>
        <v>0</v>
      </c>
      <c r="AJ63" s="357"/>
      <c r="AK63" s="190">
        <f>IF($B$9&gt;4,$C$63,0)</f>
        <v>0</v>
      </c>
      <c r="AL63" s="358">
        <f t="shared" si="54"/>
        <v>0</v>
      </c>
      <c r="AM63" s="446"/>
      <c r="AN63" s="469">
        <f t="shared" si="55"/>
        <v>0</v>
      </c>
      <c r="AO63" s="469">
        <f t="shared" si="56"/>
        <v>0</v>
      </c>
      <c r="AP63" s="469">
        <f t="shared" si="57"/>
        <v>0</v>
      </c>
      <c r="AQ63" s="205" t="s">
        <v>128</v>
      </c>
    </row>
    <row r="64" spans="1:43">
      <c r="A64" s="162" t="s">
        <v>49</v>
      </c>
      <c r="B64" s="204"/>
      <c r="C64" s="379"/>
      <c r="D64" s="195"/>
      <c r="E64" s="198"/>
      <c r="F64" s="356"/>
      <c r="G64" s="190">
        <f>$B$64</f>
        <v>0</v>
      </c>
      <c r="H64" s="357"/>
      <c r="I64" s="339">
        <f>$C$64</f>
        <v>0</v>
      </c>
      <c r="J64" s="358">
        <f t="shared" si="50"/>
        <v>0</v>
      </c>
      <c r="K64" s="277"/>
      <c r="L64" s="198"/>
      <c r="M64" s="356"/>
      <c r="N64" s="190">
        <f>IF($B$9&gt;1,$B$64,0)</f>
        <v>0</v>
      </c>
      <c r="O64" s="357"/>
      <c r="P64" s="190">
        <f>IF($B$9&gt;1,$C$64,0)</f>
        <v>0</v>
      </c>
      <c r="Q64" s="358">
        <f t="shared" si="51"/>
        <v>0</v>
      </c>
      <c r="R64" s="277"/>
      <c r="S64" s="198"/>
      <c r="T64" s="356"/>
      <c r="U64" s="190">
        <f>IF($B$9&gt;2,$B$64,0)</f>
        <v>0</v>
      </c>
      <c r="V64" s="357"/>
      <c r="W64" s="190">
        <f>IF($B$9&gt;2,$C$64,0)</f>
        <v>0</v>
      </c>
      <c r="X64" s="358">
        <f t="shared" si="52"/>
        <v>0</v>
      </c>
      <c r="Y64" s="277"/>
      <c r="Z64" s="198"/>
      <c r="AA64" s="356"/>
      <c r="AB64" s="190">
        <f>IF($B$9&gt;3,$B$64,0)</f>
        <v>0</v>
      </c>
      <c r="AC64" s="357"/>
      <c r="AD64" s="190">
        <f>IF($B$9&gt;3,$C$64,0)</f>
        <v>0</v>
      </c>
      <c r="AE64" s="358">
        <f t="shared" si="53"/>
        <v>0</v>
      </c>
      <c r="AF64" s="277"/>
      <c r="AG64" s="198"/>
      <c r="AH64" s="356"/>
      <c r="AI64" s="190">
        <f>IF($B$9&gt;4,$B$64,0)</f>
        <v>0</v>
      </c>
      <c r="AJ64" s="357"/>
      <c r="AK64" s="190">
        <f>IF($B$9&gt;4,$C$64,0)</f>
        <v>0</v>
      </c>
      <c r="AL64" s="358">
        <f t="shared" si="54"/>
        <v>0</v>
      </c>
      <c r="AM64" s="446"/>
      <c r="AN64" s="469">
        <f t="shared" si="55"/>
        <v>0</v>
      </c>
      <c r="AO64" s="469">
        <f t="shared" si="56"/>
        <v>0</v>
      </c>
      <c r="AP64" s="469">
        <f t="shared" si="57"/>
        <v>0</v>
      </c>
      <c r="AQ64" s="205" t="s">
        <v>130</v>
      </c>
    </row>
    <row r="65" spans="1:49">
      <c r="A65" s="44" t="s">
        <v>132</v>
      </c>
      <c r="B65" s="204"/>
      <c r="C65" s="379"/>
      <c r="D65" s="195"/>
      <c r="E65" s="195"/>
      <c r="F65" s="356"/>
      <c r="G65" s="190">
        <f>$B$65</f>
        <v>0</v>
      </c>
      <c r="H65" s="357"/>
      <c r="I65" s="339">
        <f>$C$65</f>
        <v>0</v>
      </c>
      <c r="J65" s="358">
        <f t="shared" si="50"/>
        <v>0</v>
      </c>
      <c r="K65" s="277"/>
      <c r="L65" s="195"/>
      <c r="M65" s="356"/>
      <c r="N65" s="190">
        <f>IF($B$9&gt;1,$B$65,0)</f>
        <v>0</v>
      </c>
      <c r="O65" s="357"/>
      <c r="P65" s="190">
        <f>IF($B$9&gt;1,$C$65,0)</f>
        <v>0</v>
      </c>
      <c r="Q65" s="358">
        <f t="shared" si="51"/>
        <v>0</v>
      </c>
      <c r="R65" s="277"/>
      <c r="S65" s="195"/>
      <c r="T65" s="356"/>
      <c r="U65" s="190">
        <f>IF($B$9&gt;2,$B$65,0)</f>
        <v>0</v>
      </c>
      <c r="V65" s="357"/>
      <c r="W65" s="190">
        <f>IF($B$9&gt;2,$C$65,0)</f>
        <v>0</v>
      </c>
      <c r="X65" s="358">
        <f t="shared" si="52"/>
        <v>0</v>
      </c>
      <c r="Y65" s="277"/>
      <c r="Z65" s="195"/>
      <c r="AA65" s="356"/>
      <c r="AB65" s="190">
        <f>IF($B$9&gt;3,$B$65,0)</f>
        <v>0</v>
      </c>
      <c r="AC65" s="357"/>
      <c r="AD65" s="190">
        <f>IF($B$9&gt;3,$C$65,0)</f>
        <v>0</v>
      </c>
      <c r="AE65" s="358">
        <f t="shared" si="53"/>
        <v>0</v>
      </c>
      <c r="AF65" s="277"/>
      <c r="AG65" s="195"/>
      <c r="AH65" s="356"/>
      <c r="AI65" s="190">
        <f>IF($B$9&gt;4,$B$65,0)</f>
        <v>0</v>
      </c>
      <c r="AJ65" s="357"/>
      <c r="AK65" s="190">
        <f>IF($B$9&gt;4,$C$65,0)</f>
        <v>0</v>
      </c>
      <c r="AL65" s="358">
        <f t="shared" si="54"/>
        <v>0</v>
      </c>
      <c r="AM65" s="446"/>
      <c r="AN65" s="469">
        <f t="shared" si="55"/>
        <v>0</v>
      </c>
      <c r="AO65" s="469">
        <f t="shared" si="56"/>
        <v>0</v>
      </c>
      <c r="AP65" s="469">
        <f t="shared" si="57"/>
        <v>0</v>
      </c>
      <c r="AQ65" s="205" t="s">
        <v>133</v>
      </c>
    </row>
    <row r="66" spans="1:49">
      <c r="A66" s="44" t="s">
        <v>50</v>
      </c>
      <c r="B66" s="204"/>
      <c r="C66" s="379"/>
      <c r="D66" s="195"/>
      <c r="E66" s="195"/>
      <c r="F66" s="356"/>
      <c r="G66" s="190">
        <f>$B$66</f>
        <v>0</v>
      </c>
      <c r="H66" s="357"/>
      <c r="I66" s="339">
        <f>$C$66</f>
        <v>0</v>
      </c>
      <c r="J66" s="358">
        <f t="shared" si="50"/>
        <v>0</v>
      </c>
      <c r="K66" s="277"/>
      <c r="L66" s="195"/>
      <c r="M66" s="356"/>
      <c r="N66" s="190">
        <f>IF($B$9&gt;1,$B$66,0)</f>
        <v>0</v>
      </c>
      <c r="O66" s="357"/>
      <c r="P66" s="190">
        <f>IF($B$9&gt;1,$C$66,0)</f>
        <v>0</v>
      </c>
      <c r="Q66" s="358">
        <f t="shared" si="51"/>
        <v>0</v>
      </c>
      <c r="R66" s="277"/>
      <c r="S66" s="195"/>
      <c r="T66" s="356"/>
      <c r="U66" s="190">
        <f>IF($B$9&gt;2,$B$66,0)</f>
        <v>0</v>
      </c>
      <c r="V66" s="357"/>
      <c r="W66" s="190">
        <f>IF($B$9&gt;2,$C$66,0)</f>
        <v>0</v>
      </c>
      <c r="X66" s="358">
        <f t="shared" si="52"/>
        <v>0</v>
      </c>
      <c r="Y66" s="277"/>
      <c r="Z66" s="195"/>
      <c r="AA66" s="356"/>
      <c r="AB66" s="190">
        <f>IF($B$9&gt;3,$B$66,0)</f>
        <v>0</v>
      </c>
      <c r="AC66" s="357"/>
      <c r="AD66" s="190">
        <f>IF($B$9&gt;3,$C$66,0)</f>
        <v>0</v>
      </c>
      <c r="AE66" s="358">
        <f t="shared" si="53"/>
        <v>0</v>
      </c>
      <c r="AF66" s="277"/>
      <c r="AG66" s="195"/>
      <c r="AH66" s="356"/>
      <c r="AI66" s="190">
        <f>IF($B$9&gt;4,$B$66,0)</f>
        <v>0</v>
      </c>
      <c r="AJ66" s="357"/>
      <c r="AK66" s="190">
        <f>IF($B$9&gt;4,$C$66,0)</f>
        <v>0</v>
      </c>
      <c r="AL66" s="358">
        <f t="shared" si="54"/>
        <v>0</v>
      </c>
      <c r="AM66" s="446"/>
      <c r="AN66" s="469">
        <f t="shared" si="55"/>
        <v>0</v>
      </c>
      <c r="AO66" s="469">
        <f t="shared" si="56"/>
        <v>0</v>
      </c>
      <c r="AP66" s="469">
        <f t="shared" si="57"/>
        <v>0</v>
      </c>
      <c r="AQ66" s="205" t="s">
        <v>134</v>
      </c>
    </row>
    <row r="67" spans="1:49">
      <c r="A67" s="162" t="s">
        <v>51</v>
      </c>
      <c r="B67" s="204"/>
      <c r="C67" s="379"/>
      <c r="D67" s="195"/>
      <c r="E67" s="195"/>
      <c r="F67" s="356"/>
      <c r="G67" s="190">
        <f>$B$67</f>
        <v>0</v>
      </c>
      <c r="H67" s="357"/>
      <c r="I67" s="339">
        <f>$C$67</f>
        <v>0</v>
      </c>
      <c r="J67" s="358">
        <f t="shared" si="50"/>
        <v>0</v>
      </c>
      <c r="K67" s="277"/>
      <c r="L67" s="195"/>
      <c r="M67" s="356"/>
      <c r="N67" s="190">
        <f>IF($B$9&gt;1,$B$67,0)</f>
        <v>0</v>
      </c>
      <c r="O67" s="357"/>
      <c r="P67" s="190">
        <f>IF($B$9&gt;1,$C$67,0)</f>
        <v>0</v>
      </c>
      <c r="Q67" s="358">
        <f t="shared" si="51"/>
        <v>0</v>
      </c>
      <c r="R67" s="277"/>
      <c r="S67" s="195"/>
      <c r="T67" s="356"/>
      <c r="U67" s="190">
        <f>IF($B$9&gt;2,$B$67,0)</f>
        <v>0</v>
      </c>
      <c r="V67" s="357"/>
      <c r="W67" s="190">
        <f>IF($B$9&gt;2,$C$67,0)</f>
        <v>0</v>
      </c>
      <c r="X67" s="358">
        <f t="shared" si="52"/>
        <v>0</v>
      </c>
      <c r="Y67" s="277"/>
      <c r="Z67" s="195"/>
      <c r="AA67" s="356"/>
      <c r="AB67" s="190">
        <f>IF($B$9&gt;3,$B$67,0)</f>
        <v>0</v>
      </c>
      <c r="AC67" s="357"/>
      <c r="AD67" s="190">
        <f>IF($B$9&gt;3,$C$67,0)</f>
        <v>0</v>
      </c>
      <c r="AE67" s="358">
        <f t="shared" si="53"/>
        <v>0</v>
      </c>
      <c r="AF67" s="277"/>
      <c r="AG67" s="195"/>
      <c r="AH67" s="356"/>
      <c r="AI67" s="190">
        <f>IF($B$9&gt;4,$B$67,0)</f>
        <v>0</v>
      </c>
      <c r="AJ67" s="357"/>
      <c r="AK67" s="190">
        <f>IF($B$9&gt;4,$C$67,0)</f>
        <v>0</v>
      </c>
      <c r="AL67" s="358">
        <f t="shared" si="54"/>
        <v>0</v>
      </c>
      <c r="AM67" s="446"/>
      <c r="AN67" s="469">
        <f t="shared" si="55"/>
        <v>0</v>
      </c>
      <c r="AO67" s="469">
        <f t="shared" si="56"/>
        <v>0</v>
      </c>
      <c r="AP67" s="469">
        <f t="shared" si="57"/>
        <v>0</v>
      </c>
      <c r="AQ67" s="209" t="s">
        <v>135</v>
      </c>
    </row>
    <row r="68" spans="1:49">
      <c r="A68" s="162" t="s">
        <v>271</v>
      </c>
      <c r="B68" s="204"/>
      <c r="C68" s="379"/>
      <c r="D68" s="195"/>
      <c r="E68" s="195"/>
      <c r="F68" s="356"/>
      <c r="G68" s="190">
        <f>$B$68</f>
        <v>0</v>
      </c>
      <c r="H68" s="357"/>
      <c r="I68" s="339">
        <f>$C$68</f>
        <v>0</v>
      </c>
      <c r="J68" s="358">
        <f t="shared" si="50"/>
        <v>0</v>
      </c>
      <c r="K68" s="277"/>
      <c r="L68" s="195"/>
      <c r="M68" s="356"/>
      <c r="N68" s="190">
        <f>IF($B$9&gt;1,$B$68,0)</f>
        <v>0</v>
      </c>
      <c r="O68" s="357"/>
      <c r="P68" s="190">
        <f>IF($B$9&gt;1,$C$68,0)</f>
        <v>0</v>
      </c>
      <c r="Q68" s="358">
        <f t="shared" si="51"/>
        <v>0</v>
      </c>
      <c r="R68" s="277"/>
      <c r="S68" s="195"/>
      <c r="T68" s="356"/>
      <c r="U68" s="190">
        <f>IF($B$9&gt;2,$B$68,0)</f>
        <v>0</v>
      </c>
      <c r="V68" s="357"/>
      <c r="W68" s="190">
        <f>IF($B$9&gt;2,$C$68,0)</f>
        <v>0</v>
      </c>
      <c r="X68" s="358">
        <f t="shared" si="52"/>
        <v>0</v>
      </c>
      <c r="Y68" s="277"/>
      <c r="Z68" s="195"/>
      <c r="AA68" s="356"/>
      <c r="AB68" s="190">
        <f>IF($B$9&gt;3,$B$68,0)</f>
        <v>0</v>
      </c>
      <c r="AC68" s="357"/>
      <c r="AD68" s="190">
        <f>IF($B$9&gt;3,$C$68,0)</f>
        <v>0</v>
      </c>
      <c r="AE68" s="358">
        <f t="shared" si="53"/>
        <v>0</v>
      </c>
      <c r="AF68" s="277"/>
      <c r="AG68" s="195"/>
      <c r="AH68" s="356"/>
      <c r="AI68" s="190">
        <f>IF($B$9&gt;4,$B$68,0)</f>
        <v>0</v>
      </c>
      <c r="AJ68" s="357"/>
      <c r="AK68" s="190">
        <f>IF($B$9&gt;4,$C$68,0)</f>
        <v>0</v>
      </c>
      <c r="AL68" s="358">
        <f t="shared" si="54"/>
        <v>0</v>
      </c>
      <c r="AM68" s="446"/>
      <c r="AN68" s="469">
        <f t="shared" si="55"/>
        <v>0</v>
      </c>
      <c r="AO68" s="469">
        <f t="shared" si="56"/>
        <v>0</v>
      </c>
      <c r="AP68" s="469">
        <f t="shared" si="57"/>
        <v>0</v>
      </c>
      <c r="AQ68" s="205" t="s">
        <v>136</v>
      </c>
    </row>
    <row r="69" spans="1:49">
      <c r="A69" s="44" t="s">
        <v>256</v>
      </c>
      <c r="B69" s="204"/>
      <c r="C69" s="379"/>
      <c r="D69" s="544" t="s">
        <v>284</v>
      </c>
      <c r="E69" s="195"/>
      <c r="F69" s="356"/>
      <c r="G69" s="190">
        <f>ROUND($B69*(1+J$13),0)</f>
        <v>0</v>
      </c>
      <c r="H69" s="357"/>
      <c r="I69" s="190">
        <f>ROUND($C69*(1+J$13),0)</f>
        <v>0</v>
      </c>
      <c r="J69" s="358">
        <f t="shared" si="50"/>
        <v>0</v>
      </c>
      <c r="K69" s="277"/>
      <c r="L69" s="195"/>
      <c r="M69" s="356"/>
      <c r="N69" s="190">
        <f>IF($B$9&gt;1,ROUND($G69*(1+$Q$13),0),0)</f>
        <v>0</v>
      </c>
      <c r="O69" s="357"/>
      <c r="P69" s="190">
        <f>IF($B$9&gt;1,ROUND($I69*(1+$Q$13),0),0)</f>
        <v>0</v>
      </c>
      <c r="Q69" s="358">
        <f t="shared" si="51"/>
        <v>0</v>
      </c>
      <c r="R69" s="277"/>
      <c r="S69" s="195"/>
      <c r="T69" s="356"/>
      <c r="U69" s="190">
        <f>IF($B$9&gt;2,ROUND($G69*(1+$X$13),0),0)</f>
        <v>0</v>
      </c>
      <c r="V69" s="357"/>
      <c r="W69" s="190">
        <f>IF($B$9&gt;2,ROUND($I69*(1+$X$13),0),0)</f>
        <v>0</v>
      </c>
      <c r="X69" s="358">
        <f t="shared" si="52"/>
        <v>0</v>
      </c>
      <c r="Y69" s="277"/>
      <c r="Z69" s="195"/>
      <c r="AA69" s="356"/>
      <c r="AB69" s="190">
        <f>IF($B$9&gt;3,ROUND($G69*(1+$AE$13),0),0)</f>
        <v>0</v>
      </c>
      <c r="AC69" s="357"/>
      <c r="AD69" s="190">
        <f>IF($B$9&gt;3,ROUND($I69*(1+$AE$13),0),0)</f>
        <v>0</v>
      </c>
      <c r="AE69" s="358">
        <f t="shared" si="53"/>
        <v>0</v>
      </c>
      <c r="AF69" s="277"/>
      <c r="AG69" s="195"/>
      <c r="AH69" s="356"/>
      <c r="AI69" s="190">
        <f>IF($B$9&gt;4,ROUND($G69*(1+$AL$13),0),0)</f>
        <v>0</v>
      </c>
      <c r="AJ69" s="357"/>
      <c r="AK69" s="190">
        <f>IF($B$9&gt;4,ROUND($I69*(1+$AL$13),0),0)</f>
        <v>0</v>
      </c>
      <c r="AL69" s="358">
        <f t="shared" si="54"/>
        <v>0</v>
      </c>
      <c r="AM69" s="446"/>
      <c r="AN69" s="469">
        <f t="shared" si="55"/>
        <v>0</v>
      </c>
      <c r="AO69" s="469">
        <f t="shared" si="56"/>
        <v>0</v>
      </c>
      <c r="AP69" s="469">
        <f t="shared" si="57"/>
        <v>0</v>
      </c>
      <c r="AQ69" s="205" t="s">
        <v>137</v>
      </c>
    </row>
    <row r="70" spans="1:49">
      <c r="A70" s="162" t="s">
        <v>177</v>
      </c>
      <c r="B70" s="204"/>
      <c r="C70" s="379"/>
      <c r="D70" s="195"/>
      <c r="E70" s="195"/>
      <c r="F70" s="356"/>
      <c r="G70" s="190">
        <f>$B$70</f>
        <v>0</v>
      </c>
      <c r="H70" s="357"/>
      <c r="I70" s="339">
        <f>$C$70</f>
        <v>0</v>
      </c>
      <c r="J70" s="358">
        <f t="shared" si="50"/>
        <v>0</v>
      </c>
      <c r="K70" s="277"/>
      <c r="L70" s="195"/>
      <c r="M70" s="356"/>
      <c r="N70" s="190">
        <f>IF($B$9&gt;1,$B$70,0)</f>
        <v>0</v>
      </c>
      <c r="O70" s="357"/>
      <c r="P70" s="190">
        <f>IF($B$9&gt;1,$C$70,0)</f>
        <v>0</v>
      </c>
      <c r="Q70" s="358">
        <f t="shared" si="51"/>
        <v>0</v>
      </c>
      <c r="R70" s="277"/>
      <c r="S70" s="195"/>
      <c r="T70" s="356"/>
      <c r="U70" s="190">
        <f>IF($B$9&gt;2,$B$70,0)</f>
        <v>0</v>
      </c>
      <c r="V70" s="357"/>
      <c r="W70" s="190">
        <f>IF($B$9&gt;2,$C$70,0)</f>
        <v>0</v>
      </c>
      <c r="X70" s="358">
        <f t="shared" si="52"/>
        <v>0</v>
      </c>
      <c r="Y70" s="277"/>
      <c r="Z70" s="195"/>
      <c r="AA70" s="356"/>
      <c r="AB70" s="190">
        <f>IF($B$9&gt;3,$B$70,0)</f>
        <v>0</v>
      </c>
      <c r="AC70" s="357"/>
      <c r="AD70" s="190">
        <f>IF($B$9&gt;3,$C$70,0)</f>
        <v>0</v>
      </c>
      <c r="AE70" s="358">
        <f t="shared" si="53"/>
        <v>0</v>
      </c>
      <c r="AF70" s="277"/>
      <c r="AG70" s="195"/>
      <c r="AH70" s="356"/>
      <c r="AI70" s="190">
        <f>IF($B$9&gt;4,$B$70,0)</f>
        <v>0</v>
      </c>
      <c r="AJ70" s="357"/>
      <c r="AK70" s="190">
        <f>IF($B$9&gt;4,$C$70,0)</f>
        <v>0</v>
      </c>
      <c r="AL70" s="358">
        <f t="shared" si="54"/>
        <v>0</v>
      </c>
      <c r="AM70" s="446"/>
      <c r="AN70" s="469">
        <f t="shared" si="55"/>
        <v>0</v>
      </c>
      <c r="AO70" s="469">
        <f t="shared" si="56"/>
        <v>0</v>
      </c>
      <c r="AP70" s="469">
        <f t="shared" si="57"/>
        <v>0</v>
      </c>
      <c r="AQ70" s="205" t="s">
        <v>178</v>
      </c>
    </row>
    <row r="71" spans="1:49">
      <c r="A71" s="162" t="s">
        <v>106</v>
      </c>
      <c r="B71" s="204"/>
      <c r="C71" s="379"/>
      <c r="D71" s="195"/>
      <c r="E71" s="195"/>
      <c r="F71" s="356"/>
      <c r="G71" s="190">
        <f>$B$71</f>
        <v>0</v>
      </c>
      <c r="H71" s="357"/>
      <c r="I71" s="339">
        <f>$C$71</f>
        <v>0</v>
      </c>
      <c r="J71" s="358">
        <f t="shared" si="50"/>
        <v>0</v>
      </c>
      <c r="K71" s="277"/>
      <c r="L71" s="195"/>
      <c r="M71" s="356"/>
      <c r="N71" s="190">
        <f>IF($B$9&gt;1,$B$71,0)</f>
        <v>0</v>
      </c>
      <c r="O71" s="357"/>
      <c r="P71" s="190">
        <f>IF($B$9&gt;1,$C$71,0)</f>
        <v>0</v>
      </c>
      <c r="Q71" s="358">
        <f t="shared" si="51"/>
        <v>0</v>
      </c>
      <c r="R71" s="277"/>
      <c r="S71" s="195"/>
      <c r="T71" s="356"/>
      <c r="U71" s="190">
        <f>IF($B$9&gt;2,$B$71,0)</f>
        <v>0</v>
      </c>
      <c r="V71" s="357"/>
      <c r="W71" s="190">
        <f>IF($B$9&gt;2,$C$71,0)</f>
        <v>0</v>
      </c>
      <c r="X71" s="358">
        <f t="shared" si="52"/>
        <v>0</v>
      </c>
      <c r="Y71" s="277"/>
      <c r="Z71" s="195"/>
      <c r="AA71" s="356"/>
      <c r="AB71" s="190">
        <f>IF($B$9&gt;3,$B$71,0)</f>
        <v>0</v>
      </c>
      <c r="AC71" s="357"/>
      <c r="AD71" s="190">
        <f>IF($B$9&gt;3,$C$71,0)</f>
        <v>0</v>
      </c>
      <c r="AE71" s="358">
        <f t="shared" si="53"/>
        <v>0</v>
      </c>
      <c r="AF71" s="277"/>
      <c r="AG71" s="195"/>
      <c r="AH71" s="356"/>
      <c r="AI71" s="190">
        <f>IF($B$9&gt;4,$B$71,0)</f>
        <v>0</v>
      </c>
      <c r="AJ71" s="357"/>
      <c r="AK71" s="190">
        <f>IF($B$9&gt;4,$C$71,0)</f>
        <v>0</v>
      </c>
      <c r="AL71" s="358">
        <f t="shared" si="54"/>
        <v>0</v>
      </c>
      <c r="AM71" s="446"/>
      <c r="AN71" s="469">
        <f t="shared" si="55"/>
        <v>0</v>
      </c>
      <c r="AO71" s="469">
        <f t="shared" si="56"/>
        <v>0</v>
      </c>
      <c r="AP71" s="469">
        <f t="shared" si="57"/>
        <v>0</v>
      </c>
      <c r="AQ71" s="205" t="s">
        <v>138</v>
      </c>
    </row>
    <row r="72" spans="1:49">
      <c r="A72" s="162" t="s">
        <v>107</v>
      </c>
      <c r="B72" s="204"/>
      <c r="C72" s="379"/>
      <c r="D72" s="195"/>
      <c r="E72" s="195"/>
      <c r="F72" s="356"/>
      <c r="G72" s="190">
        <f>$B$72</f>
        <v>0</v>
      </c>
      <c r="H72" s="357"/>
      <c r="I72" s="339">
        <f>$C$72</f>
        <v>0</v>
      </c>
      <c r="J72" s="358">
        <f t="shared" si="50"/>
        <v>0</v>
      </c>
      <c r="K72" s="277"/>
      <c r="L72" s="195"/>
      <c r="M72" s="356"/>
      <c r="N72" s="190">
        <f>IF($B$9&gt;1,$B$72,0)</f>
        <v>0</v>
      </c>
      <c r="O72" s="357"/>
      <c r="P72" s="190">
        <f>IF($B$9&gt;1,$C$72,0)</f>
        <v>0</v>
      </c>
      <c r="Q72" s="358">
        <f t="shared" si="51"/>
        <v>0</v>
      </c>
      <c r="R72" s="277"/>
      <c r="S72" s="195"/>
      <c r="T72" s="356"/>
      <c r="U72" s="190">
        <f>IF($B$9&gt;2,$B$72,0)</f>
        <v>0</v>
      </c>
      <c r="V72" s="357"/>
      <c r="W72" s="190">
        <f>IF($B$9&gt;2,$C$72,0)</f>
        <v>0</v>
      </c>
      <c r="X72" s="358">
        <f t="shared" si="52"/>
        <v>0</v>
      </c>
      <c r="Y72" s="277"/>
      <c r="Z72" s="195"/>
      <c r="AA72" s="356"/>
      <c r="AB72" s="190">
        <f>IF($B$9&gt;3,$B$72,0)</f>
        <v>0</v>
      </c>
      <c r="AC72" s="357"/>
      <c r="AD72" s="190">
        <f>IF($B$9&gt;3,$C$72,0)</f>
        <v>0</v>
      </c>
      <c r="AE72" s="358">
        <f t="shared" si="53"/>
        <v>0</v>
      </c>
      <c r="AF72" s="277"/>
      <c r="AG72" s="195"/>
      <c r="AH72" s="356"/>
      <c r="AI72" s="190">
        <f>IF($B$9&gt;4,$B$72,0)</f>
        <v>0</v>
      </c>
      <c r="AJ72" s="357"/>
      <c r="AK72" s="190">
        <f>IF($B$9&gt;4,$C$72,0)</f>
        <v>0</v>
      </c>
      <c r="AL72" s="358">
        <f t="shared" si="54"/>
        <v>0</v>
      </c>
      <c r="AM72" s="446"/>
      <c r="AN72" s="469">
        <f t="shared" si="55"/>
        <v>0</v>
      </c>
      <c r="AO72" s="469">
        <f t="shared" si="56"/>
        <v>0</v>
      </c>
      <c r="AP72" s="469">
        <f t="shared" si="57"/>
        <v>0</v>
      </c>
      <c r="AQ72" s="205" t="s">
        <v>139</v>
      </c>
    </row>
    <row r="73" spans="1:49">
      <c r="A73" s="44" t="s">
        <v>196</v>
      </c>
      <c r="B73" s="204"/>
      <c r="C73" s="379"/>
      <c r="D73" s="195"/>
      <c r="E73" s="195"/>
      <c r="F73" s="356"/>
      <c r="G73" s="190">
        <f>$B$73</f>
        <v>0</v>
      </c>
      <c r="H73" s="357"/>
      <c r="I73" s="339">
        <f>$C$73</f>
        <v>0</v>
      </c>
      <c r="J73" s="358">
        <f t="shared" si="50"/>
        <v>0</v>
      </c>
      <c r="K73" s="277"/>
      <c r="L73" s="195"/>
      <c r="M73" s="356"/>
      <c r="N73" s="190">
        <f>IF($B$9&gt;1,$B$73,0)</f>
        <v>0</v>
      </c>
      <c r="O73" s="357"/>
      <c r="P73" s="190">
        <f>IF($B$9&gt;1,$C$73,0)</f>
        <v>0</v>
      </c>
      <c r="Q73" s="358">
        <f t="shared" si="51"/>
        <v>0</v>
      </c>
      <c r="R73" s="277"/>
      <c r="S73" s="195"/>
      <c r="T73" s="356"/>
      <c r="U73" s="190">
        <f>IF($B$9&gt;2,$B$73,0)</f>
        <v>0</v>
      </c>
      <c r="V73" s="357"/>
      <c r="W73" s="190">
        <f>IF($B$9&gt;2,$C$73,0)</f>
        <v>0</v>
      </c>
      <c r="X73" s="358">
        <f t="shared" si="52"/>
        <v>0</v>
      </c>
      <c r="Y73" s="277"/>
      <c r="Z73" s="195"/>
      <c r="AA73" s="356"/>
      <c r="AB73" s="190">
        <f>IF($B$9&gt;3,$B$73,0)</f>
        <v>0</v>
      </c>
      <c r="AC73" s="357"/>
      <c r="AD73" s="190">
        <f>IF($B$9&gt;3,$C$73,0)</f>
        <v>0</v>
      </c>
      <c r="AE73" s="358">
        <f t="shared" si="53"/>
        <v>0</v>
      </c>
      <c r="AF73" s="277"/>
      <c r="AG73" s="195"/>
      <c r="AH73" s="356"/>
      <c r="AI73" s="190">
        <f>IF($B$9&gt;4,$B$73,0)</f>
        <v>0</v>
      </c>
      <c r="AJ73" s="357"/>
      <c r="AK73" s="190">
        <f>IF($B$9&gt;4,$C$73,0)</f>
        <v>0</v>
      </c>
      <c r="AL73" s="358">
        <f t="shared" si="54"/>
        <v>0</v>
      </c>
      <c r="AM73" s="446"/>
      <c r="AN73" s="469">
        <f t="shared" si="55"/>
        <v>0</v>
      </c>
      <c r="AO73" s="469">
        <f t="shared" si="56"/>
        <v>0</v>
      </c>
      <c r="AP73" s="469">
        <f t="shared" si="57"/>
        <v>0</v>
      </c>
      <c r="AQ73" s="205" t="s">
        <v>194</v>
      </c>
    </row>
    <row r="74" spans="1:49" ht="13.5" thickBot="1">
      <c r="A74" s="166" t="s">
        <v>246</v>
      </c>
      <c r="B74" s="204"/>
      <c r="C74" s="379"/>
      <c r="D74" s="195"/>
      <c r="E74" s="195"/>
      <c r="F74" s="356"/>
      <c r="G74" s="191">
        <f>$B$74</f>
        <v>0</v>
      </c>
      <c r="H74" s="357"/>
      <c r="I74" s="339">
        <f>$C$74</f>
        <v>0</v>
      </c>
      <c r="J74" s="383">
        <f t="shared" si="50"/>
        <v>0</v>
      </c>
      <c r="K74" s="277"/>
      <c r="L74" s="195"/>
      <c r="M74" s="356"/>
      <c r="N74" s="190">
        <f>IF($B$9&gt;1,$B$74,0)</f>
        <v>0</v>
      </c>
      <c r="O74" s="357"/>
      <c r="P74" s="190">
        <f>IF($B$9&gt;1,$C$74,0)</f>
        <v>0</v>
      </c>
      <c r="Q74" s="383">
        <f t="shared" si="51"/>
        <v>0</v>
      </c>
      <c r="R74" s="277"/>
      <c r="S74" s="195"/>
      <c r="T74" s="356"/>
      <c r="U74" s="190">
        <f>IF($B$9&gt;2,$B$74,0)</f>
        <v>0</v>
      </c>
      <c r="V74" s="357"/>
      <c r="W74" s="190">
        <f>IF($B$9&gt;2,$C$74,0)</f>
        <v>0</v>
      </c>
      <c r="X74" s="383">
        <f t="shared" si="52"/>
        <v>0</v>
      </c>
      <c r="Y74" s="277"/>
      <c r="Z74" s="195"/>
      <c r="AA74" s="356"/>
      <c r="AB74" s="190">
        <f>IF($B$9&gt;3,$B$74,0)</f>
        <v>0</v>
      </c>
      <c r="AC74" s="357"/>
      <c r="AD74" s="190">
        <f>IF($B$9&gt;3,$C$74,0)</f>
        <v>0</v>
      </c>
      <c r="AE74" s="383">
        <f t="shared" si="53"/>
        <v>0</v>
      </c>
      <c r="AF74" s="277"/>
      <c r="AG74" s="195"/>
      <c r="AH74" s="356"/>
      <c r="AI74" s="190">
        <f>IF($B$9&gt;4,$B$74,0)</f>
        <v>0</v>
      </c>
      <c r="AJ74" s="357"/>
      <c r="AK74" s="190">
        <f>IF($B$9&gt;4,$C$74,0)</f>
        <v>0</v>
      </c>
      <c r="AL74" s="383">
        <f t="shared" si="54"/>
        <v>0</v>
      </c>
      <c r="AM74" s="446"/>
      <c r="AN74" s="466">
        <f t="shared" si="55"/>
        <v>0</v>
      </c>
      <c r="AO74" s="466">
        <f t="shared" si="56"/>
        <v>0</v>
      </c>
      <c r="AP74" s="466">
        <f t="shared" si="57"/>
        <v>0</v>
      </c>
      <c r="AQ74" s="205" t="s">
        <v>195</v>
      </c>
    </row>
    <row r="75" spans="1:49" s="47" customFormat="1" ht="17.25" customHeight="1" thickBot="1">
      <c r="A75" s="246" t="s">
        <v>90</v>
      </c>
      <c r="B75" s="385"/>
      <c r="C75" s="385"/>
      <c r="D75" s="220"/>
      <c r="E75" s="220"/>
      <c r="F75" s="359"/>
      <c r="G75" s="361">
        <f>ROUND(SUM(G61:G74),0)</f>
        <v>0</v>
      </c>
      <c r="H75" s="378"/>
      <c r="I75" s="361">
        <f>ROUND(SUM(I61:I74),0)</f>
        <v>0</v>
      </c>
      <c r="J75" s="361">
        <f>ROUND(SUM(J61:J74),0)</f>
        <v>0</v>
      </c>
      <c r="K75" s="367"/>
      <c r="L75" s="198"/>
      <c r="M75" s="359"/>
      <c r="N75" s="361">
        <f>ROUND(SUM(N61:N74),0)</f>
        <v>0</v>
      </c>
      <c r="O75" s="378"/>
      <c r="P75" s="361">
        <f>ROUND(SUM(P61:P74),0)</f>
        <v>0</v>
      </c>
      <c r="Q75" s="361">
        <f>ROUND(SUM(Q61:Q74),0)</f>
        <v>0</v>
      </c>
      <c r="R75" s="367"/>
      <c r="S75" s="198"/>
      <c r="T75" s="359"/>
      <c r="U75" s="361">
        <f>ROUND(SUM(U61:U74),0)</f>
        <v>0</v>
      </c>
      <c r="V75" s="378"/>
      <c r="W75" s="361">
        <f>ROUND(SUM(W61:W74),0)</f>
        <v>0</v>
      </c>
      <c r="X75" s="361">
        <f>ROUND(SUM(X61:X74),0)</f>
        <v>0</v>
      </c>
      <c r="Y75" s="367"/>
      <c r="Z75" s="198"/>
      <c r="AA75" s="359"/>
      <c r="AB75" s="361">
        <f>ROUND(SUM(AB61:AB74),0)</f>
        <v>0</v>
      </c>
      <c r="AC75" s="378"/>
      <c r="AD75" s="361">
        <f>ROUND(SUM(AD61:AD74),0)</f>
        <v>0</v>
      </c>
      <c r="AE75" s="361">
        <f>ROUND(SUM(AE61:AE74),0)</f>
        <v>0</v>
      </c>
      <c r="AF75" s="367"/>
      <c r="AG75" s="198"/>
      <c r="AH75" s="359"/>
      <c r="AI75" s="361">
        <f>ROUND(SUM(AI61:AI74),0)</f>
        <v>0</v>
      </c>
      <c r="AJ75" s="378"/>
      <c r="AK75" s="361">
        <f>ROUND(SUM(AK61:AK74),0)</f>
        <v>0</v>
      </c>
      <c r="AL75" s="361">
        <f>ROUND(SUM(AL61:AL74),0)</f>
        <v>0</v>
      </c>
      <c r="AM75" s="446"/>
      <c r="AN75" s="457">
        <f>ROUND(SUM(AN61:AN74),0)</f>
        <v>0</v>
      </c>
      <c r="AO75" s="377">
        <f>ROUND(SUM(AO61:AO74),0)</f>
        <v>0</v>
      </c>
      <c r="AP75" s="378">
        <f>ROUND(SUM(AP61:AP74),0)</f>
        <v>0</v>
      </c>
      <c r="AQ75" s="207" t="s">
        <v>126</v>
      </c>
      <c r="AR75" s="69"/>
      <c r="AS75" s="69"/>
      <c r="AT75" s="70"/>
      <c r="AU75" s="71"/>
      <c r="AV75" s="45"/>
      <c r="AW75" s="46"/>
    </row>
    <row r="76" spans="1:49" s="72" customFormat="1" ht="13.5" customHeight="1" thickBot="1">
      <c r="A76" s="225" t="s">
        <v>89</v>
      </c>
      <c r="B76" s="226"/>
      <c r="C76" s="227"/>
      <c r="D76" s="227"/>
      <c r="E76" s="228"/>
      <c r="F76" s="563" t="s">
        <v>98</v>
      </c>
      <c r="G76" s="564"/>
      <c r="H76" s="563" t="s">
        <v>205</v>
      </c>
      <c r="I76" s="564"/>
      <c r="J76" s="382"/>
      <c r="K76" s="367"/>
      <c r="L76" s="198"/>
      <c r="M76" s="563" t="s">
        <v>98</v>
      </c>
      <c r="N76" s="564"/>
      <c r="O76" s="563" t="s">
        <v>205</v>
      </c>
      <c r="P76" s="564"/>
      <c r="Q76" s="382"/>
      <c r="R76" s="367"/>
      <c r="S76" s="198"/>
      <c r="T76" s="563" t="s">
        <v>98</v>
      </c>
      <c r="U76" s="564"/>
      <c r="V76" s="563" t="s">
        <v>205</v>
      </c>
      <c r="W76" s="564"/>
      <c r="X76" s="382"/>
      <c r="Y76" s="367"/>
      <c r="Z76" s="198"/>
      <c r="AA76" s="545" t="s">
        <v>98</v>
      </c>
      <c r="AB76" s="546"/>
      <c r="AC76" s="563" t="s">
        <v>205</v>
      </c>
      <c r="AD76" s="564"/>
      <c r="AE76" s="382"/>
      <c r="AF76" s="367"/>
      <c r="AG76" s="198"/>
      <c r="AH76" s="563" t="s">
        <v>98</v>
      </c>
      <c r="AI76" s="564"/>
      <c r="AJ76" s="563" t="s">
        <v>205</v>
      </c>
      <c r="AK76" s="564"/>
      <c r="AL76" s="382"/>
      <c r="AM76" s="446"/>
      <c r="AN76" s="286" t="s">
        <v>98</v>
      </c>
      <c r="AO76" s="248" t="s">
        <v>205</v>
      </c>
      <c r="AP76" s="249" t="s">
        <v>204</v>
      </c>
      <c r="AQ76" s="263"/>
      <c r="AR76" s="73"/>
      <c r="AS76" s="73"/>
      <c r="AT76" s="74"/>
      <c r="AU76" s="75"/>
      <c r="AV76" s="76"/>
      <c r="AW76" s="77"/>
    </row>
    <row r="77" spans="1:49" s="72" customFormat="1" ht="15.75" thickBot="1">
      <c r="A77" s="141" t="s">
        <v>86</v>
      </c>
      <c r="B77" s="59"/>
      <c r="C77" s="250" t="s">
        <v>2</v>
      </c>
      <c r="D77" s="250"/>
      <c r="E77" s="250"/>
      <c r="F77" s="388"/>
      <c r="G77" s="388"/>
      <c r="H77" s="346"/>
      <c r="I77" s="346"/>
      <c r="J77" s="386"/>
      <c r="K77" s="275"/>
      <c r="L77" s="250"/>
      <c r="M77" s="388"/>
      <c r="N77" s="388"/>
      <c r="O77" s="346"/>
      <c r="P77" s="346"/>
      <c r="Q77" s="386"/>
      <c r="R77" s="275"/>
      <c r="S77" s="250"/>
      <c r="T77" s="388"/>
      <c r="U77" s="388"/>
      <c r="V77" s="346"/>
      <c r="W77" s="346"/>
      <c r="X77" s="386"/>
      <c r="Y77" s="275"/>
      <c r="Z77" s="250"/>
      <c r="AA77" s="388"/>
      <c r="AB77" s="388"/>
      <c r="AC77" s="346"/>
      <c r="AD77" s="346"/>
      <c r="AE77" s="386"/>
      <c r="AF77" s="275"/>
      <c r="AG77" s="250"/>
      <c r="AH77" s="388"/>
      <c r="AI77" s="388"/>
      <c r="AJ77" s="346"/>
      <c r="AK77" s="346"/>
      <c r="AL77" s="386"/>
      <c r="AM77" s="446"/>
      <c r="AN77" s="476"/>
      <c r="AO77" s="477"/>
      <c r="AP77" s="458"/>
      <c r="AQ77" s="264"/>
      <c r="AR77" s="73"/>
      <c r="AS77" s="73"/>
      <c r="AT77" s="74"/>
      <c r="AU77" s="78"/>
      <c r="AV77" s="76"/>
      <c r="AW77" s="77"/>
    </row>
    <row r="78" spans="1:49" s="79" customFormat="1" ht="15">
      <c r="A78" s="44" t="s">
        <v>261</v>
      </c>
      <c r="B78" s="44"/>
      <c r="C78" s="250"/>
      <c r="D78" s="195"/>
      <c r="E78" s="195"/>
      <c r="F78" s="202"/>
      <c r="G78" s="389"/>
      <c r="H78" s="202"/>
      <c r="I78" s="389"/>
      <c r="J78" s="358">
        <f>ROUND(SUM(G78,I78),0)</f>
        <v>0</v>
      </c>
      <c r="K78" s="277"/>
      <c r="L78" s="195"/>
      <c r="M78" s="202"/>
      <c r="N78" s="389"/>
      <c r="O78" s="202"/>
      <c r="P78" s="389"/>
      <c r="Q78" s="358">
        <f>ROUND(SUM(N78,P78),0)</f>
        <v>0</v>
      </c>
      <c r="R78" s="277"/>
      <c r="S78" s="195"/>
      <c r="T78" s="202"/>
      <c r="U78" s="389"/>
      <c r="V78" s="202"/>
      <c r="W78" s="389"/>
      <c r="X78" s="358">
        <f>ROUND(SUM(U78,W78),0)</f>
        <v>0</v>
      </c>
      <c r="Y78" s="277"/>
      <c r="Z78" s="195"/>
      <c r="AA78" s="202"/>
      <c r="AB78" s="389"/>
      <c r="AC78" s="202"/>
      <c r="AD78" s="389"/>
      <c r="AE78" s="358">
        <f>ROUND(SUM(AB78,AD78),0)</f>
        <v>0</v>
      </c>
      <c r="AF78" s="277"/>
      <c r="AG78" s="195"/>
      <c r="AH78" s="202"/>
      <c r="AI78" s="389"/>
      <c r="AJ78" s="202"/>
      <c r="AK78" s="389"/>
      <c r="AL78" s="358">
        <f>ROUND(SUM(AI78,AK78),0)</f>
        <v>0</v>
      </c>
      <c r="AM78" s="446"/>
      <c r="AN78" s="469">
        <f>ROUND(SUM(G78,N78,U78,AB78,AI78),0)</f>
        <v>0</v>
      </c>
      <c r="AO78" s="469">
        <f>ROUND(SUM(I78,P78,W78,AD78,AK78),0)</f>
        <v>0</v>
      </c>
      <c r="AP78" s="469">
        <f>ROUND(SUM(J78,Q78,X78,AE78,AL78),0)</f>
        <v>0</v>
      </c>
      <c r="AQ78" s="264"/>
      <c r="AR78" s="80"/>
      <c r="AS78" s="80"/>
      <c r="AT78" s="81"/>
      <c r="AU78" s="82"/>
      <c r="AV78" s="83"/>
      <c r="AW78" s="84"/>
    </row>
    <row r="79" spans="1:49" s="79" customFormat="1" ht="15" thickBot="1">
      <c r="A79" s="44" t="s">
        <v>262</v>
      </c>
      <c r="B79" s="44"/>
      <c r="C79" s="251"/>
      <c r="D79" s="252"/>
      <c r="E79" s="195"/>
      <c r="F79" s="202"/>
      <c r="G79" s="390"/>
      <c r="H79" s="202"/>
      <c r="I79" s="390"/>
      <c r="J79" s="358">
        <f>ROUND(SUM(G79,I79),0)</f>
        <v>0</v>
      </c>
      <c r="K79" s="277"/>
      <c r="L79" s="195"/>
      <c r="M79" s="202"/>
      <c r="N79" s="390"/>
      <c r="O79" s="202"/>
      <c r="P79" s="390"/>
      <c r="Q79" s="358">
        <f>ROUND(SUM(N79,P79),0)</f>
        <v>0</v>
      </c>
      <c r="R79" s="277"/>
      <c r="S79" s="195"/>
      <c r="T79" s="202"/>
      <c r="U79" s="390"/>
      <c r="V79" s="202"/>
      <c r="W79" s="390"/>
      <c r="X79" s="358">
        <f>ROUND(SUM(U79,W79),0)</f>
        <v>0</v>
      </c>
      <c r="Y79" s="277"/>
      <c r="Z79" s="195"/>
      <c r="AA79" s="202"/>
      <c r="AB79" s="390"/>
      <c r="AC79" s="202"/>
      <c r="AD79" s="390"/>
      <c r="AE79" s="358">
        <f>ROUND(SUM(AB79,AD79),0)</f>
        <v>0</v>
      </c>
      <c r="AF79" s="277"/>
      <c r="AG79" s="195"/>
      <c r="AH79" s="202"/>
      <c r="AI79" s="390"/>
      <c r="AJ79" s="202"/>
      <c r="AK79" s="390"/>
      <c r="AL79" s="358">
        <f>ROUND(SUM(AI79,AK79),0)</f>
        <v>0</v>
      </c>
      <c r="AM79" s="446"/>
      <c r="AN79" s="469">
        <f>ROUND(SUM(G79,N79,U79,AB79,AI79),0)</f>
        <v>0</v>
      </c>
      <c r="AO79" s="469">
        <f>ROUND(SUM(I79,P79,W79,AD79,AK79),0)</f>
        <v>0</v>
      </c>
      <c r="AP79" s="469">
        <f>ROUND(SUM(J79,Q79,X79,AE79,AL79),0)</f>
        <v>0</v>
      </c>
      <c r="AQ79" s="265"/>
      <c r="AR79" s="80"/>
      <c r="AS79" s="80"/>
      <c r="AT79" s="81"/>
      <c r="AU79" s="82"/>
      <c r="AV79" s="83"/>
      <c r="AW79" s="84"/>
    </row>
    <row r="80" spans="1:49" s="85" customFormat="1" ht="15" thickBot="1">
      <c r="A80" s="44" t="s">
        <v>70</v>
      </c>
      <c r="B80" s="44"/>
      <c r="C80" s="587" t="s">
        <v>85</v>
      </c>
      <c r="D80" s="587"/>
      <c r="E80" s="587"/>
      <c r="F80" s="279">
        <f>IF(G80&gt;=25000,25000,G80)</f>
        <v>0</v>
      </c>
      <c r="G80" s="376">
        <f>ROUND(SUM(G78:G79),0)</f>
        <v>0</v>
      </c>
      <c r="H80" s="282"/>
      <c r="I80" s="376">
        <f>ROUND(SUM(I78:I79),0)</f>
        <v>0</v>
      </c>
      <c r="J80" s="387">
        <f>ROUND(SUM(J78:J79),0)</f>
        <v>0</v>
      </c>
      <c r="K80" s="278"/>
      <c r="L80" s="431"/>
      <c r="M80" s="430">
        <f>IF((N80+F80)&gt;=25000,25000-F80,N80)</f>
        <v>0</v>
      </c>
      <c r="N80" s="376">
        <f>ROUND(SUM(N78:N79),0)</f>
        <v>0</v>
      </c>
      <c r="O80" s="282"/>
      <c r="P80" s="376">
        <f>ROUND(SUM(P78:P79),0)</f>
        <v>0</v>
      </c>
      <c r="Q80" s="387">
        <f>ROUND(SUM(Q78:Q79),0)</f>
        <v>0</v>
      </c>
      <c r="R80" s="278"/>
      <c r="S80" s="431"/>
      <c r="T80" s="430">
        <f>IF((F80+M80+U80)&gt;=25000,25000-F80-M80,U80)</f>
        <v>0</v>
      </c>
      <c r="U80" s="376">
        <f>ROUND(SUM(U78:U79),0)</f>
        <v>0</v>
      </c>
      <c r="V80" s="282"/>
      <c r="W80" s="376">
        <f>ROUND(SUM(W78:W79),0)</f>
        <v>0</v>
      </c>
      <c r="X80" s="387">
        <f>ROUND(SUM(X78:X79),0)</f>
        <v>0</v>
      </c>
      <c r="Y80" s="278"/>
      <c r="Z80" s="431"/>
      <c r="AA80" s="430">
        <f>IF((F80+M80+T80+AB80)&gt;=25000,25000-F80-M80-T80,AB80)</f>
        <v>0</v>
      </c>
      <c r="AB80" s="376">
        <f>ROUND(SUM(AB78:AB79),0)</f>
        <v>0</v>
      </c>
      <c r="AC80" s="282"/>
      <c r="AD80" s="376">
        <f>ROUND(SUM(AD78:AD79),0)</f>
        <v>0</v>
      </c>
      <c r="AE80" s="387">
        <f>ROUND(SUM(AE78:AE79),0)</f>
        <v>0</v>
      </c>
      <c r="AF80" s="278"/>
      <c r="AG80" s="431"/>
      <c r="AH80" s="430">
        <f>IF((F80+M80+T80+AA80+AI80)&gt;=25000,25000-F80-M80-T80-AA80,AI80)</f>
        <v>0</v>
      </c>
      <c r="AI80" s="376">
        <f>ROUND(SUM(AI78:AI79),0)</f>
        <v>0</v>
      </c>
      <c r="AJ80" s="282"/>
      <c r="AK80" s="376">
        <f>ROUND(SUM(AK78:AK79),0)</f>
        <v>0</v>
      </c>
      <c r="AL80" s="387">
        <f>ROUND(SUM(AL78:AL79),0)</f>
        <v>0</v>
      </c>
      <c r="AM80" s="446"/>
      <c r="AN80" s="360">
        <f>ROUND(SUM(AN78:AN79),0)</f>
        <v>0</v>
      </c>
      <c r="AO80" s="378">
        <f>ROUND(SUM(AO78:AO79),0)</f>
        <v>0</v>
      </c>
      <c r="AP80" s="378">
        <f>ROUND(SUM(AP78:AP79),0)</f>
        <v>0</v>
      </c>
      <c r="AQ80" s="207" t="s">
        <v>59</v>
      </c>
      <c r="AR80" s="86"/>
      <c r="AS80" s="86"/>
      <c r="AT80" s="87"/>
      <c r="AU80" s="88"/>
      <c r="AV80" s="89"/>
      <c r="AW80" s="90"/>
    </row>
    <row r="81" spans="1:49" s="85" customFormat="1" ht="15.75" thickBot="1">
      <c r="A81" s="141" t="s">
        <v>57</v>
      </c>
      <c r="B81" s="59"/>
      <c r="C81" s="250"/>
      <c r="D81" s="250"/>
      <c r="E81" s="250"/>
      <c r="F81" s="202"/>
      <c r="G81" s="253"/>
      <c r="H81" s="202"/>
      <c r="I81" s="253"/>
      <c r="J81" s="270"/>
      <c r="K81" s="280"/>
      <c r="L81" s="250"/>
      <c r="M81" s="202"/>
      <c r="N81" s="253"/>
      <c r="O81" s="202"/>
      <c r="P81" s="253"/>
      <c r="Q81" s="270"/>
      <c r="R81" s="280"/>
      <c r="S81" s="250"/>
      <c r="T81" s="202"/>
      <c r="U81" s="253"/>
      <c r="V81" s="202"/>
      <c r="W81" s="253"/>
      <c r="X81" s="270"/>
      <c r="Y81" s="280"/>
      <c r="Z81" s="250"/>
      <c r="AA81" s="202"/>
      <c r="AB81" s="253"/>
      <c r="AC81" s="202"/>
      <c r="AD81" s="253"/>
      <c r="AE81" s="270"/>
      <c r="AF81" s="280"/>
      <c r="AG81" s="250"/>
      <c r="AH81" s="202"/>
      <c r="AI81" s="253"/>
      <c r="AJ81" s="202"/>
      <c r="AK81" s="253"/>
      <c r="AL81" s="270"/>
      <c r="AM81" s="446"/>
      <c r="AN81" s="396"/>
      <c r="AO81" s="394"/>
      <c r="AP81" s="322"/>
      <c r="AQ81" s="264"/>
      <c r="AR81" s="86"/>
      <c r="AS81" s="86"/>
      <c r="AT81" s="91"/>
      <c r="AU81" s="88"/>
      <c r="AV81" s="89"/>
      <c r="AW81" s="90"/>
    </row>
    <row r="82" spans="1:49" s="85" customFormat="1" ht="15.75">
      <c r="A82" s="44" t="s">
        <v>261</v>
      </c>
      <c r="B82" s="44"/>
      <c r="C82" s="251"/>
      <c r="D82" s="195"/>
      <c r="E82" s="195"/>
      <c r="F82" s="202"/>
      <c r="G82" s="389"/>
      <c r="H82" s="202"/>
      <c r="I82" s="389"/>
      <c r="J82" s="358">
        <f>ROUND(SUM(G82,I82),0)</f>
        <v>0</v>
      </c>
      <c r="K82" s="277"/>
      <c r="L82" s="195"/>
      <c r="M82" s="202"/>
      <c r="N82" s="389"/>
      <c r="O82" s="202"/>
      <c r="P82" s="389"/>
      <c r="Q82" s="358">
        <f>ROUND(SUM(N82,P82),0)</f>
        <v>0</v>
      </c>
      <c r="R82" s="277"/>
      <c r="S82" s="195"/>
      <c r="T82" s="202"/>
      <c r="U82" s="389"/>
      <c r="V82" s="202"/>
      <c r="W82" s="389"/>
      <c r="X82" s="358">
        <f>ROUND(SUM(U82,W82),0)</f>
        <v>0</v>
      </c>
      <c r="Y82" s="277"/>
      <c r="Z82" s="195"/>
      <c r="AA82" s="202"/>
      <c r="AB82" s="389"/>
      <c r="AC82" s="202"/>
      <c r="AD82" s="389"/>
      <c r="AE82" s="358">
        <f>ROUND(SUM(AB82,AD82),0)</f>
        <v>0</v>
      </c>
      <c r="AF82" s="277"/>
      <c r="AG82" s="195"/>
      <c r="AH82" s="202"/>
      <c r="AI82" s="389"/>
      <c r="AJ82" s="202"/>
      <c r="AK82" s="389"/>
      <c r="AL82" s="358">
        <f>ROUND(SUM(AI82,AK82),0)</f>
        <v>0</v>
      </c>
      <c r="AM82" s="446"/>
      <c r="AN82" s="461">
        <f>ROUND(SUM(G82,N82,U82,AB82,AI82),0)</f>
        <v>0</v>
      </c>
      <c r="AO82" s="461">
        <f>ROUND(SUM(I82,P82,W82,AD82,AK82),0)</f>
        <v>0</v>
      </c>
      <c r="AP82" s="461">
        <f>ROUND(SUM(J82,Q82,X82,AE82,AL82),0)</f>
        <v>0</v>
      </c>
      <c r="AQ82" s="264"/>
      <c r="AR82" s="92"/>
      <c r="AS82" s="92"/>
      <c r="AT82" s="93"/>
      <c r="AU82" s="88"/>
      <c r="AV82" s="89"/>
      <c r="AW82" s="90"/>
    </row>
    <row r="83" spans="1:49" s="85" customFormat="1" ht="16.5" thickBot="1">
      <c r="A83" s="44" t="s">
        <v>262</v>
      </c>
      <c r="B83" s="44"/>
      <c r="C83" s="251"/>
      <c r="D83" s="195"/>
      <c r="E83" s="195"/>
      <c r="F83" s="202"/>
      <c r="G83" s="390"/>
      <c r="H83" s="202"/>
      <c r="I83" s="390"/>
      <c r="J83" s="358">
        <f>ROUND(SUM(G83,I83),0)</f>
        <v>0</v>
      </c>
      <c r="K83" s="277"/>
      <c r="L83" s="195"/>
      <c r="M83" s="202"/>
      <c r="N83" s="390"/>
      <c r="O83" s="202"/>
      <c r="P83" s="390"/>
      <c r="Q83" s="358">
        <f>ROUND(SUM(N83,P83),0)</f>
        <v>0</v>
      </c>
      <c r="R83" s="277"/>
      <c r="S83" s="195"/>
      <c r="T83" s="202"/>
      <c r="U83" s="390"/>
      <c r="V83" s="202"/>
      <c r="W83" s="390"/>
      <c r="X83" s="358">
        <f>ROUND(SUM(U83,W83),0)</f>
        <v>0</v>
      </c>
      <c r="Y83" s="277"/>
      <c r="Z83" s="195"/>
      <c r="AA83" s="202"/>
      <c r="AB83" s="390"/>
      <c r="AC83" s="202"/>
      <c r="AD83" s="390"/>
      <c r="AE83" s="358">
        <f>ROUND(SUM(AB83,AD83),0)</f>
        <v>0</v>
      </c>
      <c r="AF83" s="277"/>
      <c r="AG83" s="195"/>
      <c r="AH83" s="202"/>
      <c r="AI83" s="390"/>
      <c r="AJ83" s="202"/>
      <c r="AK83" s="390"/>
      <c r="AL83" s="358">
        <f>ROUND(SUM(AI83,AK83),0)</f>
        <v>0</v>
      </c>
      <c r="AM83" s="446"/>
      <c r="AN83" s="469">
        <f>ROUND(SUM(G83,N83,U83,AB83,AI83),0)</f>
        <v>0</v>
      </c>
      <c r="AO83" s="469">
        <f>ROUND(SUM(I83,P83,W83,AD83,AK83),0)</f>
        <v>0</v>
      </c>
      <c r="AP83" s="469">
        <f>ROUND(SUM(J83,Q83,X83,AE83,AL83),0)</f>
        <v>0</v>
      </c>
      <c r="AQ83" s="264"/>
      <c r="AR83" s="92"/>
      <c r="AS83" s="92"/>
      <c r="AT83" s="93"/>
      <c r="AU83" s="88"/>
      <c r="AV83" s="89"/>
      <c r="AW83" s="90"/>
    </row>
    <row r="84" spans="1:49" s="85" customFormat="1" ht="16.5" thickBot="1">
      <c r="A84" s="44" t="s">
        <v>71</v>
      </c>
      <c r="B84" s="44"/>
      <c r="C84" s="587" t="s">
        <v>85</v>
      </c>
      <c r="D84" s="587"/>
      <c r="E84" s="587"/>
      <c r="F84" s="279">
        <f>IF(G84&gt;=25000,25000,G84)</f>
        <v>0</v>
      </c>
      <c r="G84" s="376">
        <f>ROUND(SUM(G82:G83),0)</f>
        <v>0</v>
      </c>
      <c r="H84" s="282"/>
      <c r="I84" s="376">
        <f>ROUND(SUM(I82:I83),0)</f>
        <v>0</v>
      </c>
      <c r="J84" s="387">
        <f>ROUND(SUM(J82:J83),0)</f>
        <v>0</v>
      </c>
      <c r="K84" s="278"/>
      <c r="L84" s="431"/>
      <c r="M84" s="430">
        <f>IF((N84+F84)&gt;=25000,25000-F84,N84)</f>
        <v>0</v>
      </c>
      <c r="N84" s="376">
        <f>ROUND(SUM(N82:N83),0)</f>
        <v>0</v>
      </c>
      <c r="O84" s="282"/>
      <c r="P84" s="376">
        <f>ROUND(SUM(P82:P83),0)</f>
        <v>0</v>
      </c>
      <c r="Q84" s="387">
        <f>ROUND(SUM(Q82:Q83),0)</f>
        <v>0</v>
      </c>
      <c r="R84" s="278"/>
      <c r="S84" s="431"/>
      <c r="T84" s="430">
        <f>IF((F84+M84+U84)&gt;=25000,25000-F84-M84,U84)</f>
        <v>0</v>
      </c>
      <c r="U84" s="376">
        <f>ROUND(SUM(U82:U83),0)</f>
        <v>0</v>
      </c>
      <c r="V84" s="282"/>
      <c r="W84" s="376">
        <f>ROUND(SUM(W82:W83),0)</f>
        <v>0</v>
      </c>
      <c r="X84" s="387">
        <f>ROUND(SUM(X82:X83),0)</f>
        <v>0</v>
      </c>
      <c r="Y84" s="278"/>
      <c r="Z84" s="431"/>
      <c r="AA84" s="430">
        <f>IF((F84+M84+T84+AB84)&gt;=25000,25000-F84-M84-T84,AB84)</f>
        <v>0</v>
      </c>
      <c r="AB84" s="376">
        <f>ROUND(SUM(AB82:AB83),0)</f>
        <v>0</v>
      </c>
      <c r="AC84" s="282"/>
      <c r="AD84" s="376">
        <f>ROUND(SUM(AD82:AD83),0)</f>
        <v>0</v>
      </c>
      <c r="AE84" s="387">
        <f>ROUND(SUM(AE82:AE83),0)</f>
        <v>0</v>
      </c>
      <c r="AF84" s="278"/>
      <c r="AG84" s="431"/>
      <c r="AH84" s="430">
        <f>IF((F84+M84+T84+AA84+AI84)&gt;=25000,25000-F84-M84-T84-AA84,AI84)</f>
        <v>0</v>
      </c>
      <c r="AI84" s="376">
        <f>ROUND(SUM(AI82:AI83),0)</f>
        <v>0</v>
      </c>
      <c r="AJ84" s="282"/>
      <c r="AK84" s="376">
        <f>ROUND(SUM(AK82:AK83),0)</f>
        <v>0</v>
      </c>
      <c r="AL84" s="387">
        <f>ROUND(SUM(AL82:AL83),0)</f>
        <v>0</v>
      </c>
      <c r="AM84" s="446"/>
      <c r="AN84" s="360">
        <f>ROUND(SUM(AN82:AN83),0)</f>
        <v>0</v>
      </c>
      <c r="AO84" s="378">
        <f>ROUND(SUM(AO82:AO83),0)</f>
        <v>0</v>
      </c>
      <c r="AP84" s="378">
        <f>ROUND(SUM(AP82:AP83),0)</f>
        <v>0</v>
      </c>
      <c r="AQ84" s="207" t="s">
        <v>60</v>
      </c>
      <c r="AR84" s="92"/>
      <c r="AS84" s="92"/>
      <c r="AT84" s="93"/>
      <c r="AU84" s="88"/>
      <c r="AV84" s="89"/>
      <c r="AW84" s="90"/>
    </row>
    <row r="85" spans="1:49" s="85" customFormat="1" ht="16.5" thickBot="1">
      <c r="A85" s="141" t="s">
        <v>58</v>
      </c>
      <c r="B85" s="59"/>
      <c r="C85" s="254"/>
      <c r="D85" s="254"/>
      <c r="E85" s="254"/>
      <c r="F85" s="202"/>
      <c r="G85" s="202"/>
      <c r="H85" s="202"/>
      <c r="I85" s="202"/>
      <c r="J85" s="271"/>
      <c r="K85" s="280"/>
      <c r="L85" s="254"/>
      <c r="M85" s="202"/>
      <c r="N85" s="202"/>
      <c r="O85" s="202"/>
      <c r="P85" s="202"/>
      <c r="Q85" s="271"/>
      <c r="R85" s="280"/>
      <c r="S85" s="254"/>
      <c r="T85" s="202"/>
      <c r="U85" s="202"/>
      <c r="V85" s="202"/>
      <c r="W85" s="202"/>
      <c r="X85" s="271"/>
      <c r="Y85" s="280"/>
      <c r="Z85" s="254"/>
      <c r="AA85" s="202"/>
      <c r="AB85" s="202"/>
      <c r="AC85" s="202"/>
      <c r="AD85" s="202"/>
      <c r="AE85" s="271"/>
      <c r="AF85" s="280"/>
      <c r="AG85" s="254"/>
      <c r="AH85" s="202"/>
      <c r="AI85" s="202"/>
      <c r="AJ85" s="202"/>
      <c r="AK85" s="202"/>
      <c r="AL85" s="271"/>
      <c r="AM85" s="446"/>
      <c r="AN85" s="396"/>
      <c r="AO85" s="394"/>
      <c r="AP85" s="322"/>
      <c r="AQ85" s="265"/>
      <c r="AR85" s="92"/>
      <c r="AS85" s="92"/>
      <c r="AT85" s="93"/>
      <c r="AU85" s="88"/>
      <c r="AV85" s="89"/>
      <c r="AW85" s="90"/>
    </row>
    <row r="86" spans="1:49" s="85" customFormat="1" ht="15.75">
      <c r="A86" s="44" t="s">
        <v>261</v>
      </c>
      <c r="B86" s="44"/>
      <c r="C86" s="247"/>
      <c r="D86" s="195"/>
      <c r="E86" s="195"/>
      <c r="F86" s="202"/>
      <c r="G86" s="389"/>
      <c r="H86" s="202"/>
      <c r="I86" s="389"/>
      <c r="J86" s="358">
        <f>ROUND(SUM(G86,I86),0)</f>
        <v>0</v>
      </c>
      <c r="K86" s="277"/>
      <c r="L86" s="195"/>
      <c r="M86" s="202"/>
      <c r="N86" s="389"/>
      <c r="O86" s="202"/>
      <c r="P86" s="389"/>
      <c r="Q86" s="358">
        <f>ROUND(SUM(N86,P86),0)</f>
        <v>0</v>
      </c>
      <c r="R86" s="277"/>
      <c r="S86" s="195"/>
      <c r="T86" s="202"/>
      <c r="U86" s="389"/>
      <c r="V86" s="202"/>
      <c r="W86" s="389"/>
      <c r="X86" s="358">
        <f>ROUND(SUM(U86,W86),0)</f>
        <v>0</v>
      </c>
      <c r="Y86" s="277"/>
      <c r="Z86" s="195"/>
      <c r="AA86" s="202"/>
      <c r="AB86" s="389"/>
      <c r="AC86" s="202"/>
      <c r="AD86" s="389"/>
      <c r="AE86" s="358">
        <f>ROUND(SUM(AB86,AD86),0)</f>
        <v>0</v>
      </c>
      <c r="AF86" s="277"/>
      <c r="AG86" s="195"/>
      <c r="AH86" s="202"/>
      <c r="AI86" s="389"/>
      <c r="AJ86" s="202"/>
      <c r="AK86" s="389"/>
      <c r="AL86" s="358">
        <f>ROUND(SUM(AI86,AK86),0)</f>
        <v>0</v>
      </c>
      <c r="AM86" s="446"/>
      <c r="AN86" s="461">
        <f>ROUND(SUM(G86,N86,U86,AB86,AI86),0)</f>
        <v>0</v>
      </c>
      <c r="AO86" s="461">
        <f>ROUND(SUM(I86,P86,W86,AD86,AK86),0)</f>
        <v>0</v>
      </c>
      <c r="AP86" s="461">
        <f>ROUND(SUM(J86,Q86,X86,AE86,AL86),0)</f>
        <v>0</v>
      </c>
      <c r="AQ86" s="265"/>
      <c r="AR86" s="92"/>
      <c r="AS86" s="92"/>
      <c r="AT86" s="93"/>
      <c r="AU86" s="88"/>
      <c r="AV86" s="89"/>
      <c r="AW86" s="90"/>
    </row>
    <row r="87" spans="1:49" s="85" customFormat="1" ht="16.5" thickBot="1">
      <c r="A87" s="44" t="s">
        <v>262</v>
      </c>
      <c r="B87" s="44"/>
      <c r="C87" s="247"/>
      <c r="D87" s="252"/>
      <c r="E87" s="195"/>
      <c r="F87" s="202"/>
      <c r="G87" s="390"/>
      <c r="H87" s="202"/>
      <c r="I87" s="390"/>
      <c r="J87" s="358">
        <f>ROUND(SUM(G87,I87),0)</f>
        <v>0</v>
      </c>
      <c r="K87" s="277"/>
      <c r="L87" s="195"/>
      <c r="M87" s="202"/>
      <c r="N87" s="390"/>
      <c r="O87" s="202"/>
      <c r="P87" s="390"/>
      <c r="Q87" s="358">
        <f>ROUND(SUM(N87,P87),0)</f>
        <v>0</v>
      </c>
      <c r="R87" s="277"/>
      <c r="S87" s="195"/>
      <c r="T87" s="202"/>
      <c r="U87" s="390"/>
      <c r="V87" s="202"/>
      <c r="W87" s="390"/>
      <c r="X87" s="358">
        <f>ROUND(SUM(U87,W87),0)</f>
        <v>0</v>
      </c>
      <c r="Y87" s="277"/>
      <c r="Z87" s="195"/>
      <c r="AA87" s="202"/>
      <c r="AB87" s="390"/>
      <c r="AC87" s="202"/>
      <c r="AD87" s="390"/>
      <c r="AE87" s="358">
        <f>ROUND(SUM(AB87,AD87),0)</f>
        <v>0</v>
      </c>
      <c r="AF87" s="277"/>
      <c r="AG87" s="195"/>
      <c r="AH87" s="202"/>
      <c r="AI87" s="390"/>
      <c r="AJ87" s="202"/>
      <c r="AK87" s="390"/>
      <c r="AL87" s="358">
        <f>ROUND(SUM(AI87,AK87),0)</f>
        <v>0</v>
      </c>
      <c r="AM87" s="446"/>
      <c r="AN87" s="469">
        <f>ROUND(SUM(G87,N87,U87,AB87,AI87),0)</f>
        <v>0</v>
      </c>
      <c r="AO87" s="469">
        <f>ROUND(SUM(I87,P87,W87,AD87,AK87),0)</f>
        <v>0</v>
      </c>
      <c r="AP87" s="469">
        <f>ROUND(SUM(J87,Q87,X87,AE87,AL87),0)</f>
        <v>0</v>
      </c>
      <c r="AQ87" s="265"/>
      <c r="AR87" s="92"/>
      <c r="AS87" s="92"/>
      <c r="AT87" s="93"/>
      <c r="AU87" s="88"/>
      <c r="AV87" s="89"/>
      <c r="AW87" s="90"/>
    </row>
    <row r="88" spans="1:49" s="99" customFormat="1" ht="13.5" thickBot="1">
      <c r="A88" s="44" t="s">
        <v>72</v>
      </c>
      <c r="B88" s="44"/>
      <c r="C88" s="588" t="s">
        <v>85</v>
      </c>
      <c r="D88" s="588"/>
      <c r="E88" s="588"/>
      <c r="F88" s="279">
        <f>IF(G88&gt;=25000,25000,G88)</f>
        <v>0</v>
      </c>
      <c r="G88" s="376">
        <f>ROUND(SUM(G86:G87),0)</f>
        <v>0</v>
      </c>
      <c r="H88" s="282"/>
      <c r="I88" s="376">
        <f>ROUND(SUM(I86:I87),0)</f>
        <v>0</v>
      </c>
      <c r="J88" s="387">
        <f>ROUND(SUM(J86:J87),0)</f>
        <v>0</v>
      </c>
      <c r="K88" s="278"/>
      <c r="L88" s="432"/>
      <c r="M88" s="430">
        <f>IF((N88+F88)&gt;=25000,25000-F88,N88)</f>
        <v>0</v>
      </c>
      <c r="N88" s="376">
        <f>ROUND(SUM(N86:N87),0)</f>
        <v>0</v>
      </c>
      <c r="O88" s="282"/>
      <c r="P88" s="376">
        <f>ROUND(SUM(P86:P87),0)</f>
        <v>0</v>
      </c>
      <c r="Q88" s="387">
        <f>ROUND(SUM(Q86:Q87),0)</f>
        <v>0</v>
      </c>
      <c r="R88" s="278"/>
      <c r="S88" s="432"/>
      <c r="T88" s="430">
        <f>IF((F88+M88+U88)&gt;=25000,25000-F88-M88,U88)</f>
        <v>0</v>
      </c>
      <c r="U88" s="376">
        <f>ROUND(SUM(U86:U87),0)</f>
        <v>0</v>
      </c>
      <c r="V88" s="282"/>
      <c r="W88" s="376">
        <f>ROUND(SUM(W86:W87),0)</f>
        <v>0</v>
      </c>
      <c r="X88" s="387">
        <f>ROUND(SUM(X86:X87),0)</f>
        <v>0</v>
      </c>
      <c r="Y88" s="278"/>
      <c r="Z88" s="432"/>
      <c r="AA88" s="430">
        <f>IF((F88+M88+T88+AB88)&gt;=25000,25000-F88-M88-T88,AB88)</f>
        <v>0</v>
      </c>
      <c r="AB88" s="376">
        <f>ROUND(SUM(AB86:AB87),0)</f>
        <v>0</v>
      </c>
      <c r="AC88" s="282"/>
      <c r="AD88" s="376">
        <f>ROUND(SUM(AD86:AD87),0)</f>
        <v>0</v>
      </c>
      <c r="AE88" s="387">
        <f>ROUND(SUM(AE86:AE87),0)</f>
        <v>0</v>
      </c>
      <c r="AF88" s="278"/>
      <c r="AG88" s="432"/>
      <c r="AH88" s="430">
        <f>IF((F88+M88+T88+AA88+AI88)&gt;=25000,25000-F88-M88-T88-AA88,AI88)</f>
        <v>0</v>
      </c>
      <c r="AI88" s="376">
        <f>ROUND(SUM(AI86:AI87),0)</f>
        <v>0</v>
      </c>
      <c r="AJ88" s="282"/>
      <c r="AK88" s="376">
        <f>ROUND(SUM(AK86:AK87),0)</f>
        <v>0</v>
      </c>
      <c r="AL88" s="387">
        <f>ROUND(SUM(AL86:AL87),0)</f>
        <v>0</v>
      </c>
      <c r="AM88" s="446"/>
      <c r="AN88" s="360">
        <f>ROUND(SUM(AN86:AN87),0)</f>
        <v>0</v>
      </c>
      <c r="AO88" s="378">
        <f>ROUND(SUM(AO86:AO87),0)</f>
        <v>0</v>
      </c>
      <c r="AP88" s="378">
        <f>ROUND(SUM(AP86:AP87),0)</f>
        <v>0</v>
      </c>
      <c r="AQ88" s="207" t="s">
        <v>61</v>
      </c>
      <c r="AR88" s="143"/>
      <c r="AS88" s="143"/>
      <c r="AT88" s="143"/>
      <c r="AU88" s="144"/>
      <c r="AV88" s="102"/>
      <c r="AW88" s="103"/>
    </row>
    <row r="89" spans="1:49" s="94" customFormat="1" ht="15.75" thickBot="1">
      <c r="A89" s="141" t="s">
        <v>66</v>
      </c>
      <c r="B89" s="59"/>
      <c r="C89" s="254"/>
      <c r="D89" s="254"/>
      <c r="E89" s="254"/>
      <c r="F89" s="223"/>
      <c r="G89" s="223"/>
      <c r="H89" s="223"/>
      <c r="I89" s="223"/>
      <c r="J89" s="272"/>
      <c r="K89" s="275"/>
      <c r="L89" s="254"/>
      <c r="M89" s="223"/>
      <c r="N89" s="223"/>
      <c r="O89" s="223"/>
      <c r="P89" s="223"/>
      <c r="Q89" s="272"/>
      <c r="R89" s="275"/>
      <c r="S89" s="254"/>
      <c r="T89" s="223"/>
      <c r="U89" s="223"/>
      <c r="V89" s="223"/>
      <c r="W89" s="223"/>
      <c r="X89" s="272"/>
      <c r="Y89" s="275"/>
      <c r="Z89" s="254"/>
      <c r="AA89" s="223"/>
      <c r="AB89" s="223"/>
      <c r="AC89" s="223"/>
      <c r="AD89" s="223"/>
      <c r="AE89" s="272"/>
      <c r="AF89" s="275"/>
      <c r="AG89" s="254"/>
      <c r="AH89" s="223"/>
      <c r="AI89" s="223"/>
      <c r="AJ89" s="223"/>
      <c r="AK89" s="223"/>
      <c r="AL89" s="272"/>
      <c r="AM89" s="446"/>
      <c r="AN89" s="396"/>
      <c r="AO89" s="394"/>
      <c r="AP89" s="322"/>
      <c r="AQ89" s="265"/>
      <c r="AR89" s="98"/>
      <c r="AU89" s="98"/>
      <c r="AV89" s="96"/>
      <c r="AW89" s="97"/>
    </row>
    <row r="90" spans="1:49" s="99" customFormat="1">
      <c r="A90" s="44" t="s">
        <v>261</v>
      </c>
      <c r="B90" s="44"/>
      <c r="C90" s="247"/>
      <c r="D90" s="195"/>
      <c r="E90" s="195"/>
      <c r="F90" s="202"/>
      <c r="G90" s="389"/>
      <c r="H90" s="202"/>
      <c r="I90" s="389"/>
      <c r="J90" s="358">
        <f>ROUND(SUM(G90,I90),0)</f>
        <v>0</v>
      </c>
      <c r="K90" s="277"/>
      <c r="L90" s="195"/>
      <c r="M90" s="202"/>
      <c r="N90" s="389"/>
      <c r="O90" s="202"/>
      <c r="P90" s="389"/>
      <c r="Q90" s="358">
        <f>ROUND(SUM(N90,P90),0)</f>
        <v>0</v>
      </c>
      <c r="R90" s="277"/>
      <c r="S90" s="195"/>
      <c r="T90" s="202"/>
      <c r="U90" s="389"/>
      <c r="V90" s="202"/>
      <c r="W90" s="389"/>
      <c r="X90" s="358">
        <f>ROUND(SUM(U90,W90),0)</f>
        <v>0</v>
      </c>
      <c r="Y90" s="277"/>
      <c r="Z90" s="195"/>
      <c r="AA90" s="202"/>
      <c r="AB90" s="389"/>
      <c r="AC90" s="202"/>
      <c r="AD90" s="389"/>
      <c r="AE90" s="358">
        <f>ROUND(SUM(AB90,AD90),0)</f>
        <v>0</v>
      </c>
      <c r="AF90" s="277"/>
      <c r="AG90" s="195"/>
      <c r="AH90" s="202"/>
      <c r="AI90" s="389"/>
      <c r="AJ90" s="202"/>
      <c r="AK90" s="389"/>
      <c r="AL90" s="358">
        <f>ROUND(SUM(AI90,AK90),0)</f>
        <v>0</v>
      </c>
      <c r="AM90" s="446"/>
      <c r="AN90" s="461">
        <f>ROUND(SUM(G90,N90,U90,AB90,AI90),0)</f>
        <v>0</v>
      </c>
      <c r="AO90" s="461">
        <f>ROUND(SUM(I90,P90,W90,AD90,AK90),0)</f>
        <v>0</v>
      </c>
      <c r="AP90" s="461">
        <f>ROUND(SUM(J90,Q90,X90,AE90,AL90),0)</f>
        <v>0</v>
      </c>
      <c r="AQ90" s="264"/>
      <c r="AR90" s="100"/>
      <c r="AS90" s="100"/>
      <c r="AT90" s="95"/>
      <c r="AU90" s="101"/>
      <c r="AV90" s="102"/>
      <c r="AW90" s="103"/>
    </row>
    <row r="91" spans="1:49" s="99" customFormat="1" ht="13.5" thickBot="1">
      <c r="A91" s="44" t="s">
        <v>262</v>
      </c>
      <c r="B91" s="44"/>
      <c r="C91" s="247"/>
      <c r="D91" s="252"/>
      <c r="E91" s="195"/>
      <c r="F91" s="202"/>
      <c r="G91" s="390"/>
      <c r="H91" s="202"/>
      <c r="I91" s="390"/>
      <c r="J91" s="358">
        <f>ROUND(SUM(G91,I91),0)</f>
        <v>0</v>
      </c>
      <c r="K91" s="277"/>
      <c r="L91" s="195"/>
      <c r="M91" s="202"/>
      <c r="N91" s="390"/>
      <c r="O91" s="202"/>
      <c r="P91" s="390"/>
      <c r="Q91" s="358">
        <f>ROUND(SUM(N91,P91),0)</f>
        <v>0</v>
      </c>
      <c r="R91" s="277"/>
      <c r="S91" s="195"/>
      <c r="T91" s="202"/>
      <c r="U91" s="390"/>
      <c r="V91" s="202"/>
      <c r="W91" s="390"/>
      <c r="X91" s="358">
        <f>ROUND(SUM(U91,W91),0)</f>
        <v>0</v>
      </c>
      <c r="Y91" s="277"/>
      <c r="Z91" s="195"/>
      <c r="AA91" s="202"/>
      <c r="AB91" s="390"/>
      <c r="AC91" s="202"/>
      <c r="AD91" s="390"/>
      <c r="AE91" s="358">
        <f>ROUND(SUM(AB91,AD91),0)</f>
        <v>0</v>
      </c>
      <c r="AF91" s="277"/>
      <c r="AG91" s="195"/>
      <c r="AH91" s="202"/>
      <c r="AI91" s="390"/>
      <c r="AJ91" s="202"/>
      <c r="AK91" s="390"/>
      <c r="AL91" s="358">
        <f>ROUND(SUM(AI91,AK91),0)</f>
        <v>0</v>
      </c>
      <c r="AM91" s="446"/>
      <c r="AN91" s="469">
        <f>ROUND(SUM(G91,N91,U91,AB91,AI91),0)</f>
        <v>0</v>
      </c>
      <c r="AO91" s="469">
        <f>ROUND(SUM(I91,P91,W91,AD91,AK91),0)</f>
        <v>0</v>
      </c>
      <c r="AP91" s="469">
        <f>ROUND(SUM(J91,Q91,X91,AE91,AL91),0)</f>
        <v>0</v>
      </c>
      <c r="AQ91" s="265"/>
      <c r="AR91" s="100"/>
      <c r="AS91" s="100"/>
      <c r="AT91" s="95"/>
      <c r="AU91" s="101"/>
      <c r="AV91" s="102"/>
      <c r="AW91" s="103"/>
    </row>
    <row r="92" spans="1:49" s="99" customFormat="1" ht="13.5" thickBot="1">
      <c r="A92" s="214" t="s">
        <v>73</v>
      </c>
      <c r="B92" s="214"/>
      <c r="C92" s="589" t="s">
        <v>85</v>
      </c>
      <c r="D92" s="589"/>
      <c r="E92" s="589"/>
      <c r="F92" s="283">
        <f>IF(G92&gt;=25000,25000,G92)</f>
        <v>0</v>
      </c>
      <c r="G92" s="402">
        <f>ROUND(SUM(G90:G91),0)</f>
        <v>0</v>
      </c>
      <c r="H92" s="347"/>
      <c r="I92" s="402">
        <f>ROUND(SUM(I90:I91),0)</f>
        <v>0</v>
      </c>
      <c r="J92" s="403">
        <f>ROUND(SUM(J90:J91),0)</f>
        <v>0</v>
      </c>
      <c r="K92" s="281"/>
      <c r="L92" s="433"/>
      <c r="M92" s="430">
        <f>IF((N92+F92)&gt;=25000,25000-F92,N92)</f>
        <v>0</v>
      </c>
      <c r="N92" s="402">
        <f>ROUND(SUM(N90:N91),0)</f>
        <v>0</v>
      </c>
      <c r="O92" s="347"/>
      <c r="P92" s="402">
        <f>ROUND(SUM(P90:P91),0)</f>
        <v>0</v>
      </c>
      <c r="Q92" s="403">
        <f>ROUND(SUM(Q90:Q91),0)</f>
        <v>0</v>
      </c>
      <c r="R92" s="281"/>
      <c r="S92" s="433"/>
      <c r="T92" s="430">
        <f>IF((F92+M92+U92)&gt;=25000,25000-F92-M92,U92)</f>
        <v>0</v>
      </c>
      <c r="U92" s="402">
        <f>ROUND(SUM(U90:U91),0)</f>
        <v>0</v>
      </c>
      <c r="V92" s="347"/>
      <c r="W92" s="402">
        <f>ROUND(SUM(W90:W91),0)</f>
        <v>0</v>
      </c>
      <c r="X92" s="403">
        <f>ROUND(SUM(X90:X91),0)</f>
        <v>0</v>
      </c>
      <c r="Y92" s="281"/>
      <c r="Z92" s="433"/>
      <c r="AA92" s="430">
        <f>IF((F92+M92+T92+AB92)&gt;=25000,25000-F92-M92-T92,AB92)</f>
        <v>0</v>
      </c>
      <c r="AB92" s="402">
        <f>ROUND(SUM(AB90:AB91),0)</f>
        <v>0</v>
      </c>
      <c r="AC92" s="347"/>
      <c r="AD92" s="402">
        <f>ROUND(SUM(AD90:AD91),0)</f>
        <v>0</v>
      </c>
      <c r="AE92" s="403">
        <f>ROUND(SUM(AE90:AE91),0)</f>
        <v>0</v>
      </c>
      <c r="AF92" s="281"/>
      <c r="AG92" s="433"/>
      <c r="AH92" s="430">
        <f>IF((F92+M92+T92+AA92+AI92)&gt;=25000,25000-F92-M92-T92-AA92,AI92)</f>
        <v>0</v>
      </c>
      <c r="AI92" s="402">
        <f>ROUND(SUM(AI90:AI91),0)</f>
        <v>0</v>
      </c>
      <c r="AJ92" s="347"/>
      <c r="AK92" s="402">
        <f>ROUND(SUM(AK90:AK91),0)</f>
        <v>0</v>
      </c>
      <c r="AL92" s="403">
        <f>ROUND(SUM(AL90:AL91),0)</f>
        <v>0</v>
      </c>
      <c r="AM92" s="446"/>
      <c r="AN92" s="360">
        <f>ROUND(SUM(AN90:AN91),0)</f>
        <v>0</v>
      </c>
      <c r="AO92" s="378">
        <f>ROUND(SUM(AO90:AO91),0)</f>
        <v>0</v>
      </c>
      <c r="AP92" s="378">
        <f>ROUND(SUM(AP90:AP91),0)</f>
        <v>0</v>
      </c>
      <c r="AQ92" s="207" t="s">
        <v>65</v>
      </c>
      <c r="AR92" s="100"/>
      <c r="AS92" s="100"/>
      <c r="AT92" s="95"/>
      <c r="AU92" s="101"/>
      <c r="AV92" s="102"/>
      <c r="AW92" s="103"/>
    </row>
    <row r="93" spans="1:49" ht="25.5" thickTop="1" thickBot="1">
      <c r="A93" s="241" t="s">
        <v>214</v>
      </c>
      <c r="B93" s="192"/>
      <c r="C93" s="565"/>
      <c r="D93" s="565"/>
      <c r="E93" s="565"/>
      <c r="F93" s="404"/>
      <c r="G93" s="405" t="s">
        <v>98</v>
      </c>
      <c r="H93" s="399"/>
      <c r="I93" s="400" t="s">
        <v>205</v>
      </c>
      <c r="J93" s="401"/>
      <c r="K93" s="565"/>
      <c r="L93" s="565"/>
      <c r="M93" s="262"/>
      <c r="N93" s="405" t="s">
        <v>98</v>
      </c>
      <c r="O93" s="399"/>
      <c r="P93" s="400" t="s">
        <v>205</v>
      </c>
      <c r="Q93" s="401"/>
      <c r="R93" s="565"/>
      <c r="S93" s="565"/>
      <c r="T93" s="262"/>
      <c r="U93" s="405" t="s">
        <v>98</v>
      </c>
      <c r="V93" s="399"/>
      <c r="W93" s="400" t="s">
        <v>205</v>
      </c>
      <c r="X93" s="401"/>
      <c r="Y93" s="565"/>
      <c r="Z93" s="565"/>
      <c r="AA93" s="262"/>
      <c r="AB93" s="405" t="s">
        <v>98</v>
      </c>
      <c r="AC93" s="399"/>
      <c r="AD93" s="400" t="s">
        <v>205</v>
      </c>
      <c r="AE93" s="401"/>
      <c r="AF93" s="565"/>
      <c r="AG93" s="565"/>
      <c r="AH93" s="262"/>
      <c r="AI93" s="405" t="s">
        <v>98</v>
      </c>
      <c r="AJ93" s="399"/>
      <c r="AK93" s="400" t="s">
        <v>205</v>
      </c>
      <c r="AL93" s="401"/>
      <c r="AM93" s="446"/>
      <c r="AN93" s="262" t="s">
        <v>98</v>
      </c>
      <c r="AO93" s="262" t="s">
        <v>205</v>
      </c>
      <c r="AP93" s="262" t="s">
        <v>204</v>
      </c>
      <c r="AQ93" s="266" t="s">
        <v>215</v>
      </c>
      <c r="AR93" s="178"/>
      <c r="AS93" s="178"/>
      <c r="AT93" s="239"/>
    </row>
    <row r="94" spans="1:49">
      <c r="A94" s="195"/>
      <c r="B94" s="255"/>
      <c r="D94" s="255"/>
      <c r="E94" s="43"/>
      <c r="F94" s="300" t="s">
        <v>10</v>
      </c>
      <c r="G94" s="410">
        <f>ROUND(SUM(F38,G38,G46,G50,G58,G75,G80,G84,G88,G92),0)</f>
        <v>0</v>
      </c>
      <c r="H94" s="398"/>
      <c r="I94" s="392">
        <f>ROUND(SUM(H38,I38,I46,I50,I58,I75,I80,I84,I88,I92),0)</f>
        <v>0</v>
      </c>
      <c r="J94" s="397">
        <f>ROUND(SUM(G94,I94),0)</f>
        <v>0</v>
      </c>
      <c r="K94" s="203"/>
      <c r="L94" s="203"/>
      <c r="M94" s="434"/>
      <c r="N94" s="410">
        <f>ROUND(SUM(M38,N38,N46,N50,N58,N75,N80,N84,N88,N92),0)</f>
        <v>0</v>
      </c>
      <c r="O94" s="398"/>
      <c r="P94" s="392">
        <f>ROUND(SUM(O38,P38,P46,P50,P58,P75,P80,P84,P88,P92),0)</f>
        <v>0</v>
      </c>
      <c r="Q94" s="397">
        <f>ROUND(SUM(N94,P94),0)</f>
        <v>0</v>
      </c>
      <c r="R94" s="203"/>
      <c r="S94" s="203"/>
      <c r="T94" s="434"/>
      <c r="U94" s="410">
        <f>ROUND(SUM(T38,U38,U46,U50,U58,U75,U80,U84,U88,U92),0)</f>
        <v>0</v>
      </c>
      <c r="V94" s="398"/>
      <c r="W94" s="392">
        <f>ROUND(SUM(V38,W38,W46,W50,W58,W75,W80,W84,W88,W92),0)</f>
        <v>0</v>
      </c>
      <c r="X94" s="397">
        <f>ROUND(SUM(U94,W94),0)</f>
        <v>0</v>
      </c>
      <c r="Y94" s="203"/>
      <c r="Z94" s="203"/>
      <c r="AA94" s="434"/>
      <c r="AB94" s="410">
        <f>ROUND(SUM(AA38,AB38,AB46,AB50,AB58,AB75,AB80,AB84,AB88,AB92),0)</f>
        <v>0</v>
      </c>
      <c r="AC94" s="398"/>
      <c r="AD94" s="392">
        <f>ROUND(SUM(AC38,AD38,AD46,AD50,AD58,AD75,AD80,AD84,AD88,AD92),0)</f>
        <v>0</v>
      </c>
      <c r="AE94" s="397">
        <f>ROUND(SUM(AB94,AD94),0)</f>
        <v>0</v>
      </c>
      <c r="AF94" s="203"/>
      <c r="AG94" s="203"/>
      <c r="AH94" s="434"/>
      <c r="AI94" s="410">
        <f>ROUND(SUM(AH38,AI38,AI46,AI50,AI58,AI75,AI80,AI84,AI88,AI92),0)</f>
        <v>0</v>
      </c>
      <c r="AJ94" s="398"/>
      <c r="AK94" s="392">
        <f>ROUND(SUM(AJ38,AK38,AK46,AK50,AK58,AK75,AK80,AK84,AK88,AK92),0)</f>
        <v>0</v>
      </c>
      <c r="AL94" s="397">
        <f>ROUND(SUM(AI94,AK94),0)</f>
        <v>0</v>
      </c>
      <c r="AM94" s="446"/>
      <c r="AN94" s="461">
        <f>ROUND(SUM(G94,N94,U94,AB94,AI94),0)</f>
        <v>0</v>
      </c>
      <c r="AO94" s="461">
        <f t="shared" ref="AO94:AP97" si="58">ROUND(SUM(I94,P94,W94,AD94,AK94),0)</f>
        <v>0</v>
      </c>
      <c r="AP94" s="461">
        <f t="shared" si="58"/>
        <v>0</v>
      </c>
      <c r="AQ94" s="299" t="s">
        <v>10</v>
      </c>
      <c r="AR94" s="178"/>
      <c r="AS94" s="178"/>
      <c r="AT94" s="239"/>
    </row>
    <row r="95" spans="1:49">
      <c r="A95" s="195"/>
      <c r="B95" s="255"/>
      <c r="D95" s="255"/>
      <c r="E95" s="43"/>
      <c r="F95" s="300" t="s">
        <v>216</v>
      </c>
      <c r="G95" s="409">
        <f>ROUND(SUM(G94-G79-G83-G87-G91),0)</f>
        <v>0</v>
      </c>
      <c r="H95" s="322"/>
      <c r="I95" s="393">
        <f>ROUND(SUM(I94-I79-I83-I87-I91),0)</f>
        <v>0</v>
      </c>
      <c r="J95" s="407">
        <f>ROUND(SUM(G95,I95),0)</f>
        <v>0</v>
      </c>
      <c r="K95" s="203"/>
      <c r="L95" s="203"/>
      <c r="M95" s="434"/>
      <c r="N95" s="409">
        <f>ROUND(SUM(N94-N79-N83-N87-N91),0)</f>
        <v>0</v>
      </c>
      <c r="O95" s="322"/>
      <c r="P95" s="393">
        <f>ROUND(SUM(P94-P79-P83-P87-P91),0)</f>
        <v>0</v>
      </c>
      <c r="Q95" s="407">
        <f>ROUND(SUM(N95,P95),0)</f>
        <v>0</v>
      </c>
      <c r="R95" s="203"/>
      <c r="S95" s="203"/>
      <c r="T95" s="434"/>
      <c r="U95" s="409">
        <f>ROUND(SUM(U94-U79-U83-U87-U91),0)</f>
        <v>0</v>
      </c>
      <c r="V95" s="322"/>
      <c r="W95" s="393">
        <f>ROUND(SUM(W94-W79-W83-W87-W91),0)</f>
        <v>0</v>
      </c>
      <c r="X95" s="407">
        <f>ROUND(SUM(U95,W95),0)</f>
        <v>0</v>
      </c>
      <c r="Y95" s="203"/>
      <c r="Z95" s="203"/>
      <c r="AA95" s="434"/>
      <c r="AB95" s="409">
        <f>ROUND(SUM(AB94-AB79-AB83-AB87-AB91),0)</f>
        <v>0</v>
      </c>
      <c r="AC95" s="322"/>
      <c r="AD95" s="393">
        <f>ROUND(SUM(AD94-AD79-AD83-AD87-AD91),0)</f>
        <v>0</v>
      </c>
      <c r="AE95" s="407">
        <f>ROUND(SUM(AB95,AD95),0)</f>
        <v>0</v>
      </c>
      <c r="AF95" s="203"/>
      <c r="AG95" s="203"/>
      <c r="AH95" s="434"/>
      <c r="AI95" s="409">
        <f>ROUND(SUM(AI94-AI79-AI83-AI87-AI91),0)</f>
        <v>0</v>
      </c>
      <c r="AJ95" s="322"/>
      <c r="AK95" s="393">
        <f>ROUND(SUM(AK94-AK79-AK83-AK87-AK91),0)</f>
        <v>0</v>
      </c>
      <c r="AL95" s="407">
        <f>ROUND(SUM(AI95,AK95),0)</f>
        <v>0</v>
      </c>
      <c r="AM95" s="446"/>
      <c r="AN95" s="461">
        <f>ROUND(SUM(G95,N95,U95,AB95,AI95),0)</f>
        <v>0</v>
      </c>
      <c r="AO95" s="461">
        <f t="shared" si="58"/>
        <v>0</v>
      </c>
      <c r="AP95" s="461">
        <f t="shared" si="58"/>
        <v>0</v>
      </c>
      <c r="AQ95" s="299" t="s">
        <v>92</v>
      </c>
      <c r="AR95" s="178"/>
      <c r="AS95" s="178"/>
      <c r="AT95" s="239"/>
    </row>
    <row r="96" spans="1:49">
      <c r="A96" s="195"/>
      <c r="B96" s="255"/>
      <c r="D96" s="255"/>
      <c r="E96" s="43"/>
      <c r="F96" s="300" t="s">
        <v>67</v>
      </c>
      <c r="G96" s="409">
        <f>ROUND(SUM(F38,G38,G50,G75,F80,F84,F88,F92-G69-G70),0)</f>
        <v>0</v>
      </c>
      <c r="H96" s="322"/>
      <c r="I96" s="393">
        <f>ROUND(SUM(H38,I38,I50,I75-I69-I70),0)</f>
        <v>0</v>
      </c>
      <c r="J96" s="407">
        <f>ROUND(SUM(G96,I96),0)</f>
        <v>0</v>
      </c>
      <c r="K96" s="203"/>
      <c r="L96" s="203"/>
      <c r="M96" s="434"/>
      <c r="N96" s="409">
        <f>ROUND(SUM(M38,N38,N50,N75,M80,M84,M88,M92-N69-N70),0)</f>
        <v>0</v>
      </c>
      <c r="O96" s="322"/>
      <c r="P96" s="393">
        <f>ROUND(SUM(O38,P38,P50,P75-P69-P70),0)</f>
        <v>0</v>
      </c>
      <c r="Q96" s="407">
        <f>ROUND(SUM(N96,P96),0)</f>
        <v>0</v>
      </c>
      <c r="R96" s="203"/>
      <c r="S96" s="203"/>
      <c r="T96" s="434"/>
      <c r="U96" s="409">
        <f>ROUND(SUM(T38,U38,U50,U75,T80,T84,T88,T92-U69-U70),0)</f>
        <v>0</v>
      </c>
      <c r="V96" s="322"/>
      <c r="W96" s="393">
        <f>ROUND(SUM(V38,W38,W50,W75-W69-W70),0)</f>
        <v>0</v>
      </c>
      <c r="X96" s="407">
        <f>ROUND(SUM(U96,W96),0)</f>
        <v>0</v>
      </c>
      <c r="Y96" s="203"/>
      <c r="Z96" s="203"/>
      <c r="AA96" s="434"/>
      <c r="AB96" s="409">
        <f>ROUND(SUM(AA38,AB38,AB50,AB75,AA80,AA84,AA88,AA92-AB69-AB70),0)</f>
        <v>0</v>
      </c>
      <c r="AC96" s="322"/>
      <c r="AD96" s="393">
        <f>ROUND(SUM(AC38,AD38,AD50,AD75-AD69-AD70),0)</f>
        <v>0</v>
      </c>
      <c r="AE96" s="407">
        <f>ROUND(SUM(AB96,AD96),0)</f>
        <v>0</v>
      </c>
      <c r="AF96" s="203"/>
      <c r="AG96" s="203"/>
      <c r="AH96" s="434"/>
      <c r="AI96" s="409">
        <f>ROUND(SUM(AH38,AI38,AI50,AI75,AH80,AH84,AH88,AH92-AI69-AI70),0)</f>
        <v>0</v>
      </c>
      <c r="AJ96" s="322"/>
      <c r="AK96" s="393">
        <f>ROUND(SUM(AJ38,AK38,AK50,AK75-AK69-AK70),0)</f>
        <v>0</v>
      </c>
      <c r="AL96" s="407">
        <f>ROUND(SUM(AI96,AK96),0)</f>
        <v>0</v>
      </c>
      <c r="AM96" s="446"/>
      <c r="AN96" s="461">
        <f>ROUND(SUM(G96,N96,U96,AB96,AI96),0)</f>
        <v>0</v>
      </c>
      <c r="AO96" s="461">
        <f t="shared" si="58"/>
        <v>0</v>
      </c>
      <c r="AP96" s="461">
        <f t="shared" si="58"/>
        <v>0</v>
      </c>
      <c r="AQ96" s="299" t="s">
        <v>67</v>
      </c>
      <c r="AR96" s="178"/>
      <c r="AS96" s="178"/>
      <c r="AT96" s="239"/>
    </row>
    <row r="97" spans="1:48" s="61" customFormat="1" ht="13.5" thickBot="1">
      <c r="A97" s="260" t="s">
        <v>187</v>
      </c>
      <c r="B97" s="259" t="str">
        <f>IF($C$10&gt;0,$B$10,IF($E$10&gt;0,$D$10,"none"))</f>
        <v>MTDC</v>
      </c>
      <c r="D97" s="256"/>
      <c r="F97" s="300" t="s">
        <v>84</v>
      </c>
      <c r="G97" s="411">
        <f>ROUND(IF($B$97="MTDC",G96*$U$8,IF($B$97="TDC",G94*$U$8,0)),0)</f>
        <v>0</v>
      </c>
      <c r="H97" s="322"/>
      <c r="I97" s="393">
        <f>ROUND(IF($B$97="MTDC",I96*$U$8,IF($B$97="TDC",(I94-I80-I84-I88-I92)*$U$8,0)),0)</f>
        <v>0</v>
      </c>
      <c r="J97" s="408">
        <f>ROUND(SUM(G97,I97),0)</f>
        <v>0</v>
      </c>
      <c r="K97" s="203"/>
      <c r="L97" s="203"/>
      <c r="M97" s="435"/>
      <c r="N97" s="411">
        <f>ROUND(IF($B$97="MTDC",N96*$V$8,IF($B$97="TDC",N94*$V$8,0)),0)</f>
        <v>0</v>
      </c>
      <c r="O97" s="322"/>
      <c r="P97" s="393">
        <f>ROUND(IF($B$97="MTDC",P96*$V$8,IF($B$97="TDC",(P94-P80-P84-P88-P92)*$V$8,0)),0)</f>
        <v>0</v>
      </c>
      <c r="Q97" s="408">
        <f>ROUND(SUM(N97,P97),0)</f>
        <v>0</v>
      </c>
      <c r="R97" s="203"/>
      <c r="S97" s="203"/>
      <c r="T97" s="435"/>
      <c r="U97" s="411">
        <f>ROUND(IF($B$97="MTDC",U96*$W$8,IF($B$97="TDC",U94*$W$8,0)),0)</f>
        <v>0</v>
      </c>
      <c r="V97" s="322"/>
      <c r="W97" s="393">
        <f>ROUND(IF($B$97="MTDC",W96*$W$8,IF($B$97="TDC",(W94-W80-W84-W88-W92)*$W$8,0)),0)</f>
        <v>0</v>
      </c>
      <c r="X97" s="408">
        <f>ROUND(SUM(U97,W97),0)</f>
        <v>0</v>
      </c>
      <c r="Y97" s="203"/>
      <c r="Z97" s="203"/>
      <c r="AA97" s="435"/>
      <c r="AB97" s="411">
        <f>ROUND(IF($B$97="MTDC",AB96*$X$8,IF($B$97="TDC",AB94*$X$8,0)),0)</f>
        <v>0</v>
      </c>
      <c r="AC97" s="322"/>
      <c r="AD97" s="393">
        <f>ROUND(IF($B$97="MTDC",AD96*$X$8,IF($B$97="TDC",(AD94-AD80-AD84-AD88-AD92)*$X$8,0)),0)</f>
        <v>0</v>
      </c>
      <c r="AE97" s="408">
        <f>ROUND(SUM(AB97,AD97),0)</f>
        <v>0</v>
      </c>
      <c r="AF97" s="203"/>
      <c r="AG97" s="203"/>
      <c r="AH97" s="435"/>
      <c r="AI97" s="411">
        <f>ROUND(IF($B$97="MTDC",AI96*$Y$8,IF($B$97="TDC",AI94*$Y$8,0)),0)</f>
        <v>0</v>
      </c>
      <c r="AJ97" s="322"/>
      <c r="AK97" s="393">
        <f>ROUND(IF($B$97="MTDC",AK96*$Y$8,IF($B$97="TDC",(AK94-AK80-AK84-AK88-AK92)*$Y$8,0)),0)</f>
        <v>0</v>
      </c>
      <c r="AL97" s="408">
        <f>ROUND(SUM(AI97,AK97),0)</f>
        <v>0</v>
      </c>
      <c r="AM97" s="446"/>
      <c r="AN97" s="461">
        <f>ROUND(SUM(G97,N97,U97,AB97,AI97),0)</f>
        <v>0</v>
      </c>
      <c r="AO97" s="461">
        <f t="shared" si="58"/>
        <v>0</v>
      </c>
      <c r="AP97" s="461">
        <f t="shared" si="58"/>
        <v>0</v>
      </c>
      <c r="AQ97" s="299" t="s">
        <v>84</v>
      </c>
      <c r="AT97" s="163"/>
      <c r="AU97" s="60"/>
    </row>
    <row r="98" spans="1:48" ht="16.5" thickBot="1">
      <c r="A98" s="257"/>
      <c r="B98" s="258"/>
      <c r="D98" s="258"/>
      <c r="E98" s="43"/>
      <c r="F98" s="301" t="s">
        <v>99</v>
      </c>
      <c r="G98" s="361">
        <f>ROUND(SUM(G94,G97),0)</f>
        <v>0</v>
      </c>
      <c r="H98" s="284"/>
      <c r="I98" s="361">
        <f>ROUND(SUM(I94,I97),0)</f>
        <v>0</v>
      </c>
      <c r="J98" s="361">
        <f>ROUND(SUM(J94,J97),0)</f>
        <v>0</v>
      </c>
      <c r="K98" s="261"/>
      <c r="L98" s="261"/>
      <c r="M98" s="436"/>
      <c r="N98" s="361">
        <f>ROUND(SUM(N94,N97),0)</f>
        <v>0</v>
      </c>
      <c r="O98" s="284"/>
      <c r="P98" s="361">
        <f>ROUND(SUM(P94,P97),0)</f>
        <v>0</v>
      </c>
      <c r="Q98" s="361">
        <f>ROUND(SUM(Q94,Q97),0)</f>
        <v>0</v>
      </c>
      <c r="R98" s="261"/>
      <c r="S98" s="261"/>
      <c r="T98" s="436"/>
      <c r="U98" s="361">
        <f>ROUND(SUM(U94,U97),0)</f>
        <v>0</v>
      </c>
      <c r="V98" s="284"/>
      <c r="W98" s="361">
        <f>ROUND(SUM(W94,W97),0)</f>
        <v>0</v>
      </c>
      <c r="X98" s="361">
        <f>ROUND(SUM(X94,X97),0)</f>
        <v>0</v>
      </c>
      <c r="Y98" s="261"/>
      <c r="Z98" s="261"/>
      <c r="AA98" s="436"/>
      <c r="AB98" s="361">
        <f>ROUND(SUM(AB94,AB97),0)</f>
        <v>0</v>
      </c>
      <c r="AC98" s="284"/>
      <c r="AD98" s="361">
        <f>ROUND(SUM(AD94,AD97),0)</f>
        <v>0</v>
      </c>
      <c r="AE98" s="361">
        <f>ROUND(SUM(AE94,AE97),0)</f>
        <v>0</v>
      </c>
      <c r="AF98" s="261"/>
      <c r="AG98" s="261"/>
      <c r="AH98" s="436"/>
      <c r="AI98" s="361">
        <f>ROUND(SUM(AI94,AI97),0)</f>
        <v>0</v>
      </c>
      <c r="AJ98" s="284"/>
      <c r="AK98" s="361">
        <f>ROUND(SUM(AK94,AK97),0)</f>
        <v>0</v>
      </c>
      <c r="AL98" s="361">
        <f>ROUND(SUM(AL94,AL97),0)</f>
        <v>0</v>
      </c>
      <c r="AM98" s="446"/>
      <c r="AN98" s="361">
        <f>ROUND(SUM(AN94,AN97),0)</f>
        <v>0</v>
      </c>
      <c r="AO98" s="361">
        <f>ROUND(SUM(AO94,AO97),0)</f>
        <v>0</v>
      </c>
      <c r="AP98" s="361">
        <f>ROUND(SUM(AP94,AP97),0)</f>
        <v>0</v>
      </c>
      <c r="AQ98" s="267" t="s">
        <v>99</v>
      </c>
    </row>
    <row r="99" spans="1:48" ht="12.75" hidden="1" customHeight="1">
      <c r="A99" s="64"/>
      <c r="B99" s="64"/>
      <c r="C99" s="64"/>
      <c r="D99" s="64"/>
      <c r="E99" s="64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5"/>
      <c r="T99" s="67"/>
      <c r="U99" s="67"/>
      <c r="V99" s="67"/>
      <c r="W99" s="67"/>
      <c r="X99" s="67"/>
      <c r="Y99" s="66"/>
      <c r="Z99" s="67"/>
      <c r="AA99" s="67"/>
      <c r="AB99" s="67"/>
      <c r="AC99" s="67"/>
      <c r="AD99" s="67"/>
      <c r="AE99" s="67"/>
      <c r="AF99" s="445"/>
      <c r="AG99" s="445"/>
      <c r="AH99" s="445"/>
      <c r="AI99" s="445"/>
      <c r="AJ99" s="445"/>
      <c r="AK99" s="445"/>
      <c r="AL99" s="445"/>
      <c r="AM99" s="446"/>
      <c r="AN99" s="67"/>
      <c r="AO99" s="67"/>
      <c r="AP99" s="67"/>
      <c r="AQ99" s="43"/>
    </row>
    <row r="100" spans="1:48" ht="12.75" hidden="1" customHeight="1">
      <c r="A100" s="64"/>
      <c r="B100" s="64"/>
      <c r="C100" s="64"/>
      <c r="D100" s="64" t="s">
        <v>12</v>
      </c>
      <c r="E100" s="64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5"/>
      <c r="T100" s="65"/>
      <c r="U100" s="65"/>
      <c r="V100" s="65"/>
      <c r="W100" s="65"/>
      <c r="X100" s="65"/>
      <c r="Y100" s="66"/>
      <c r="Z100" s="65"/>
      <c r="AA100" s="65"/>
      <c r="AB100" s="65"/>
      <c r="AC100" s="65"/>
      <c r="AD100" s="65"/>
      <c r="AE100" s="65"/>
      <c r="AF100" s="445"/>
      <c r="AG100" s="445"/>
      <c r="AH100" s="445"/>
      <c r="AI100" s="445"/>
      <c r="AJ100" s="445"/>
      <c r="AK100" s="445"/>
      <c r="AL100" s="445"/>
      <c r="AM100" s="446"/>
      <c r="AN100" s="104"/>
      <c r="AO100" s="104"/>
      <c r="AP100" s="104">
        <f>SUM(F98:AM98)</f>
        <v>0</v>
      </c>
      <c r="AQ100" s="43"/>
      <c r="AT100" s="43"/>
      <c r="AU100" s="43"/>
      <c r="AV100" s="43"/>
    </row>
    <row r="101" spans="1:48" ht="12.75" hidden="1" customHeight="1">
      <c r="A101" s="64"/>
      <c r="B101" s="64"/>
      <c r="C101" s="64"/>
      <c r="D101" s="64" t="s">
        <v>13</v>
      </c>
      <c r="E101" s="64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5"/>
      <c r="T101" s="65"/>
      <c r="U101" s="65"/>
      <c r="V101" s="65"/>
      <c r="W101" s="65"/>
      <c r="X101" s="65"/>
      <c r="Y101" s="66"/>
      <c r="Z101" s="65"/>
      <c r="AA101" s="65"/>
      <c r="AB101" s="65"/>
      <c r="AC101" s="65"/>
      <c r="AD101" s="65"/>
      <c r="AE101" s="65"/>
      <c r="AF101" s="445"/>
      <c r="AG101" s="445"/>
      <c r="AH101" s="445"/>
      <c r="AI101" s="445"/>
      <c r="AJ101" s="445"/>
      <c r="AK101" s="445"/>
      <c r="AL101" s="445"/>
      <c r="AM101" s="446"/>
      <c r="AN101" s="104"/>
      <c r="AO101" s="104"/>
      <c r="AP101" s="104">
        <f>AP98-AP100</f>
        <v>0</v>
      </c>
      <c r="AQ101" s="43"/>
      <c r="AT101" s="43"/>
      <c r="AU101" s="43"/>
      <c r="AV101" s="43"/>
    </row>
    <row r="102" spans="1:48" ht="12.75" hidden="1" customHeight="1">
      <c r="A102" s="64"/>
      <c r="B102" s="64"/>
      <c r="C102" s="64"/>
      <c r="D102" s="64"/>
      <c r="E102" s="64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5"/>
      <c r="T102" s="65"/>
      <c r="U102" s="65"/>
      <c r="V102" s="65"/>
      <c r="W102" s="65"/>
      <c r="X102" s="65"/>
      <c r="Y102" s="66"/>
      <c r="Z102" s="65"/>
      <c r="AA102" s="65"/>
      <c r="AB102" s="65"/>
      <c r="AC102" s="65"/>
      <c r="AD102" s="65"/>
      <c r="AE102" s="65"/>
      <c r="AF102" s="445"/>
      <c r="AG102" s="445"/>
      <c r="AH102" s="445"/>
      <c r="AI102" s="445"/>
      <c r="AJ102" s="445"/>
      <c r="AK102" s="445"/>
      <c r="AL102" s="445"/>
      <c r="AM102" s="446"/>
      <c r="AN102" s="65"/>
      <c r="AO102" s="65"/>
      <c r="AP102" s="65"/>
      <c r="AQ102" s="43"/>
      <c r="AT102" s="43"/>
      <c r="AU102" s="43"/>
      <c r="AV102" s="43"/>
    </row>
    <row r="103" spans="1:48" ht="12.75" hidden="1" customHeight="1">
      <c r="A103" s="64"/>
      <c r="B103" s="64"/>
      <c r="C103" s="64"/>
      <c r="D103" s="64"/>
      <c r="E103" s="64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5"/>
      <c r="T103" s="65"/>
      <c r="U103" s="65"/>
      <c r="V103" s="65"/>
      <c r="W103" s="65"/>
      <c r="X103" s="65"/>
      <c r="Y103" s="66"/>
      <c r="Z103" s="65"/>
      <c r="AA103" s="65"/>
      <c r="AB103" s="65"/>
      <c r="AC103" s="65"/>
      <c r="AD103" s="65"/>
      <c r="AE103" s="65"/>
      <c r="AF103" s="445"/>
      <c r="AG103" s="445"/>
      <c r="AH103" s="445"/>
      <c r="AI103" s="445"/>
      <c r="AJ103" s="445"/>
      <c r="AK103" s="445"/>
      <c r="AL103" s="445"/>
      <c r="AM103" s="446"/>
      <c r="AN103" s="65"/>
      <c r="AO103" s="65"/>
      <c r="AP103" s="65"/>
      <c r="AQ103" s="43"/>
      <c r="AT103" s="43"/>
      <c r="AU103" s="43"/>
      <c r="AV103" s="43"/>
    </row>
    <row r="104" spans="1:48" ht="12.75" hidden="1" customHeight="1">
      <c r="A104" s="64"/>
      <c r="B104" s="64"/>
      <c r="C104" s="64"/>
      <c r="D104" s="64"/>
      <c r="E104" s="64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5"/>
      <c r="T104" s="65"/>
      <c r="U104" s="65"/>
      <c r="V104" s="65"/>
      <c r="W104" s="65"/>
      <c r="X104" s="65"/>
      <c r="Y104" s="66"/>
      <c r="Z104" s="65"/>
      <c r="AA104" s="65"/>
      <c r="AB104" s="65"/>
      <c r="AC104" s="65"/>
      <c r="AD104" s="65"/>
      <c r="AE104" s="65"/>
      <c r="AF104" s="445"/>
      <c r="AG104" s="445"/>
      <c r="AH104" s="445"/>
      <c r="AI104" s="445"/>
      <c r="AJ104" s="445"/>
      <c r="AK104" s="445"/>
      <c r="AL104" s="445"/>
      <c r="AM104" s="446"/>
      <c r="AN104" s="65"/>
      <c r="AO104" s="65"/>
      <c r="AP104" s="65"/>
      <c r="AQ104" s="43"/>
      <c r="AT104" s="43"/>
      <c r="AU104" s="43"/>
      <c r="AV104" s="43"/>
    </row>
    <row r="105" spans="1:48" ht="12.75" hidden="1" customHeight="1">
      <c r="A105" s="105" t="s">
        <v>14</v>
      </c>
      <c r="B105" s="106"/>
      <c r="C105" s="106"/>
      <c r="D105" s="106"/>
      <c r="E105" s="106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  <c r="S105" s="108"/>
      <c r="T105" s="108"/>
      <c r="U105" s="108"/>
      <c r="V105" s="108"/>
      <c r="W105" s="108"/>
      <c r="X105" s="108"/>
      <c r="Y105" s="66"/>
      <c r="Z105" s="108"/>
      <c r="AA105" s="108"/>
      <c r="AB105" s="108"/>
      <c r="AC105" s="108"/>
      <c r="AD105" s="108"/>
      <c r="AE105" s="108"/>
      <c r="AF105" s="445"/>
      <c r="AG105" s="445"/>
      <c r="AH105" s="445"/>
      <c r="AI105" s="445"/>
      <c r="AJ105" s="445"/>
      <c r="AK105" s="445"/>
      <c r="AL105" s="445"/>
      <c r="AM105" s="446"/>
      <c r="AN105" s="109"/>
      <c r="AO105" s="109"/>
      <c r="AP105" s="109"/>
      <c r="AQ105" s="105" t="s">
        <v>14</v>
      </c>
      <c r="AT105" s="43"/>
      <c r="AU105" s="43"/>
      <c r="AV105" s="43"/>
    </row>
    <row r="106" spans="1:48" ht="12.75" hidden="1" customHeight="1">
      <c r="A106" s="110"/>
      <c r="B106" s="63"/>
      <c r="C106" s="63"/>
      <c r="D106" s="111" t="s">
        <v>8</v>
      </c>
      <c r="E106" s="63"/>
      <c r="F106" s="49">
        <v>0</v>
      </c>
      <c r="G106" s="49"/>
      <c r="H106" s="49"/>
      <c r="I106" s="49"/>
      <c r="J106" s="49"/>
      <c r="K106" s="49"/>
      <c r="L106" s="66"/>
      <c r="M106" s="66"/>
      <c r="N106" s="66"/>
      <c r="O106" s="66"/>
      <c r="P106" s="66"/>
      <c r="Q106" s="49">
        <v>0</v>
      </c>
      <c r="R106" s="49"/>
      <c r="S106" s="112"/>
      <c r="T106" s="112"/>
      <c r="U106" s="112"/>
      <c r="V106" s="113">
        <v>0</v>
      </c>
      <c r="W106" s="113"/>
      <c r="X106" s="113"/>
      <c r="Y106" s="66"/>
      <c r="Z106" s="112"/>
      <c r="AA106" s="112"/>
      <c r="AB106" s="113">
        <v>0</v>
      </c>
      <c r="AC106" s="113"/>
      <c r="AD106" s="113"/>
      <c r="AE106" s="112"/>
      <c r="AF106" s="445"/>
      <c r="AG106" s="445"/>
      <c r="AH106" s="445"/>
      <c r="AI106" s="445"/>
      <c r="AJ106" s="445"/>
      <c r="AK106" s="445"/>
      <c r="AL106" s="445"/>
      <c r="AM106" s="446"/>
      <c r="AN106" s="114"/>
      <c r="AO106" s="114"/>
      <c r="AP106" s="114">
        <f>SUM(F106:AM106)</f>
        <v>0</v>
      </c>
      <c r="AQ106" s="115"/>
      <c r="AT106" s="43"/>
      <c r="AU106" s="43"/>
      <c r="AV106" s="43"/>
    </row>
    <row r="107" spans="1:48" ht="12.75" hidden="1" customHeight="1">
      <c r="A107" s="110"/>
      <c r="B107" s="63"/>
      <c r="C107" s="63"/>
      <c r="D107" s="111" t="s">
        <v>15</v>
      </c>
      <c r="E107" s="63"/>
      <c r="F107" s="49">
        <v>0</v>
      </c>
      <c r="G107" s="49"/>
      <c r="H107" s="49"/>
      <c r="I107" s="49"/>
      <c r="J107" s="49"/>
      <c r="K107" s="49"/>
      <c r="L107" s="66"/>
      <c r="M107" s="66"/>
      <c r="N107" s="66"/>
      <c r="O107" s="66"/>
      <c r="P107" s="66"/>
      <c r="Q107" s="49">
        <v>0</v>
      </c>
      <c r="R107" s="49"/>
      <c r="S107" s="112"/>
      <c r="T107" s="112"/>
      <c r="U107" s="112"/>
      <c r="V107" s="116">
        <v>0</v>
      </c>
      <c r="W107" s="116"/>
      <c r="X107" s="116"/>
      <c r="Y107" s="66"/>
      <c r="Z107" s="112"/>
      <c r="AA107" s="112"/>
      <c r="AB107" s="116">
        <v>0</v>
      </c>
      <c r="AC107" s="116"/>
      <c r="AD107" s="116"/>
      <c r="AE107" s="112"/>
      <c r="AF107" s="445"/>
      <c r="AG107" s="445"/>
      <c r="AH107" s="445"/>
      <c r="AI107" s="445"/>
      <c r="AJ107" s="445"/>
      <c r="AK107" s="445"/>
      <c r="AL107" s="445"/>
      <c r="AM107" s="446"/>
      <c r="AN107" s="114"/>
      <c r="AO107" s="114"/>
      <c r="AP107" s="114">
        <f>SUM(F107:AM107)</f>
        <v>0</v>
      </c>
      <c r="AQ107" s="115"/>
      <c r="AT107" s="43"/>
      <c r="AU107" s="43"/>
      <c r="AV107" s="43"/>
    </row>
    <row r="108" spans="1:48" ht="15.75" hidden="1" customHeight="1">
      <c r="A108" s="110"/>
      <c r="B108" s="63"/>
      <c r="C108" s="63"/>
      <c r="D108" s="111" t="s">
        <v>9</v>
      </c>
      <c r="E108" s="63"/>
      <c r="F108" s="117" t="e">
        <f>F107*#REF!</f>
        <v>#REF!</v>
      </c>
      <c r="G108" s="117"/>
      <c r="H108" s="117"/>
      <c r="I108" s="117"/>
      <c r="J108" s="117"/>
      <c r="K108" s="117"/>
      <c r="L108" s="66"/>
      <c r="M108" s="66"/>
      <c r="N108" s="66"/>
      <c r="O108" s="66"/>
      <c r="P108" s="66"/>
      <c r="Q108" s="117" t="e">
        <f>Q107*#REF!</f>
        <v>#REF!</v>
      </c>
      <c r="R108" s="117"/>
      <c r="S108" s="112"/>
      <c r="T108" s="112"/>
      <c r="U108" s="112"/>
      <c r="V108" s="118" t="e">
        <f>V107*#REF!</f>
        <v>#REF!</v>
      </c>
      <c r="W108" s="118"/>
      <c r="X108" s="118"/>
      <c r="Y108" s="66"/>
      <c r="Z108" s="112"/>
      <c r="AA108" s="112"/>
      <c r="AB108" s="118" t="e">
        <f>AB107*#REF!</f>
        <v>#REF!</v>
      </c>
      <c r="AC108" s="118"/>
      <c r="AD108" s="118"/>
      <c r="AE108" s="112"/>
      <c r="AF108" s="445"/>
      <c r="AG108" s="445"/>
      <c r="AH108" s="445"/>
      <c r="AI108" s="445"/>
      <c r="AJ108" s="445"/>
      <c r="AK108" s="445"/>
      <c r="AL108" s="445"/>
      <c r="AM108" s="446"/>
      <c r="AN108" s="114"/>
      <c r="AO108" s="114"/>
      <c r="AP108" s="114" t="e">
        <f>SUM(F108:AM108)</f>
        <v>#REF!</v>
      </c>
      <c r="AQ108" s="115"/>
      <c r="AT108" s="43"/>
      <c r="AU108" s="43"/>
      <c r="AV108" s="43"/>
    </row>
    <row r="109" spans="1:48" ht="12.75" hidden="1" customHeight="1">
      <c r="A109" s="110"/>
      <c r="B109" s="63"/>
      <c r="C109" s="63"/>
      <c r="D109" s="63"/>
      <c r="E109" s="63" t="s">
        <v>11</v>
      </c>
      <c r="F109" s="49" t="e">
        <f>F106+F108</f>
        <v>#REF!</v>
      </c>
      <c r="G109" s="49"/>
      <c r="H109" s="49"/>
      <c r="I109" s="49"/>
      <c r="J109" s="49"/>
      <c r="K109" s="49"/>
      <c r="L109" s="66"/>
      <c r="M109" s="66"/>
      <c r="N109" s="66"/>
      <c r="O109" s="66"/>
      <c r="P109" s="66"/>
      <c r="Q109" s="49" t="e">
        <f>Q106+Q108</f>
        <v>#REF!</v>
      </c>
      <c r="R109" s="49"/>
      <c r="S109" s="112"/>
      <c r="T109" s="112"/>
      <c r="U109" s="112"/>
      <c r="V109" s="116" t="e">
        <f>V106+V108</f>
        <v>#REF!</v>
      </c>
      <c r="W109" s="116"/>
      <c r="X109" s="116"/>
      <c r="Y109" s="66"/>
      <c r="Z109" s="112"/>
      <c r="AA109" s="112"/>
      <c r="AB109" s="116" t="e">
        <f>AB106+AB108</f>
        <v>#REF!</v>
      </c>
      <c r="AC109" s="116"/>
      <c r="AD109" s="116"/>
      <c r="AE109" s="112"/>
      <c r="AF109" s="445"/>
      <c r="AG109" s="445"/>
      <c r="AH109" s="445"/>
      <c r="AI109" s="445"/>
      <c r="AJ109" s="445"/>
      <c r="AK109" s="445"/>
      <c r="AL109" s="445"/>
      <c r="AM109" s="446"/>
      <c r="AN109" s="114"/>
      <c r="AO109" s="114"/>
      <c r="AP109" s="114" t="e">
        <f>SUM(F109:AM109)</f>
        <v>#REF!</v>
      </c>
      <c r="AQ109" s="115"/>
      <c r="AT109" s="43"/>
      <c r="AU109" s="43"/>
      <c r="AV109" s="43"/>
    </row>
    <row r="110" spans="1:48" ht="12.75" hidden="1" customHeight="1">
      <c r="A110" s="110"/>
      <c r="B110" s="63"/>
      <c r="C110" s="63"/>
      <c r="D110" s="63"/>
      <c r="E110" s="63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112"/>
      <c r="T110" s="112"/>
      <c r="U110" s="112"/>
      <c r="V110" s="112"/>
      <c r="W110" s="112"/>
      <c r="X110" s="112"/>
      <c r="Y110" s="66"/>
      <c r="Z110" s="112"/>
      <c r="AA110" s="112"/>
      <c r="AB110" s="112"/>
      <c r="AC110" s="112"/>
      <c r="AD110" s="112"/>
      <c r="AE110" s="112"/>
      <c r="AF110" s="445"/>
      <c r="AG110" s="445"/>
      <c r="AH110" s="445"/>
      <c r="AI110" s="445"/>
      <c r="AJ110" s="445"/>
      <c r="AK110" s="445"/>
      <c r="AL110" s="445"/>
      <c r="AM110" s="446"/>
      <c r="AN110" s="119"/>
      <c r="AO110" s="119"/>
      <c r="AP110" s="119"/>
      <c r="AQ110" s="115"/>
      <c r="AT110" s="43"/>
      <c r="AU110" s="43"/>
      <c r="AV110" s="43"/>
    </row>
    <row r="111" spans="1:48" ht="12.75" hidden="1" customHeight="1">
      <c r="A111" s="110"/>
      <c r="B111" s="63"/>
      <c r="C111" s="63"/>
      <c r="D111" s="63"/>
      <c r="E111" s="63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112"/>
      <c r="T111" s="112"/>
      <c r="U111" s="112"/>
      <c r="V111" s="112"/>
      <c r="W111" s="112"/>
      <c r="X111" s="112"/>
      <c r="Y111" s="66"/>
      <c r="Z111" s="112"/>
      <c r="AA111" s="112"/>
      <c r="AB111" s="120" t="s">
        <v>12</v>
      </c>
      <c r="AC111" s="120"/>
      <c r="AD111" s="120"/>
      <c r="AE111" s="112"/>
      <c r="AF111" s="445"/>
      <c r="AG111" s="445"/>
      <c r="AH111" s="445"/>
      <c r="AI111" s="445"/>
      <c r="AJ111" s="445"/>
      <c r="AK111" s="445"/>
      <c r="AL111" s="445"/>
      <c r="AM111" s="446"/>
      <c r="AN111" s="121"/>
      <c r="AO111" s="121"/>
      <c r="AP111" s="121" t="e">
        <f>SUM(F109:AM109)</f>
        <v>#REF!</v>
      </c>
      <c r="AQ111" s="115"/>
      <c r="AT111" s="43"/>
      <c r="AU111" s="43"/>
      <c r="AV111" s="43"/>
    </row>
    <row r="112" spans="1:48" ht="12.75" hidden="1" customHeight="1">
      <c r="A112" s="122"/>
      <c r="B112" s="123"/>
      <c r="C112" s="123"/>
      <c r="D112" s="123"/>
      <c r="E112" s="123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124"/>
      <c r="T112" s="124"/>
      <c r="U112" s="124"/>
      <c r="V112" s="124"/>
      <c r="W112" s="124"/>
      <c r="X112" s="124"/>
      <c r="Y112" s="66"/>
      <c r="Z112" s="124"/>
      <c r="AA112" s="124"/>
      <c r="AB112" s="125" t="s">
        <v>13</v>
      </c>
      <c r="AC112" s="125"/>
      <c r="AD112" s="125"/>
      <c r="AE112" s="124"/>
      <c r="AF112" s="445"/>
      <c r="AG112" s="445"/>
      <c r="AH112" s="445"/>
      <c r="AI112" s="445"/>
      <c r="AJ112" s="445"/>
      <c r="AK112" s="445"/>
      <c r="AL112" s="445"/>
      <c r="AM112" s="446"/>
      <c r="AN112" s="126"/>
      <c r="AO112" s="126"/>
      <c r="AP112" s="126" t="e">
        <f>AP111-AP109</f>
        <v>#REF!</v>
      </c>
      <c r="AQ112" s="127"/>
      <c r="AT112" s="43"/>
      <c r="AU112" s="43"/>
      <c r="AV112" s="43"/>
    </row>
    <row r="113" spans="1:48" ht="12.75" hidden="1" customHeight="1">
      <c r="A113" s="64"/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2"/>
      <c r="Y113" s="161"/>
      <c r="AF113" s="445"/>
      <c r="AG113" s="445"/>
      <c r="AH113" s="445"/>
      <c r="AI113" s="445"/>
      <c r="AJ113" s="445"/>
      <c r="AK113" s="445"/>
      <c r="AL113" s="445"/>
      <c r="AM113" s="446"/>
      <c r="AQ113" s="43"/>
      <c r="AT113" s="43"/>
      <c r="AU113" s="43"/>
      <c r="AV113" s="43"/>
    </row>
    <row r="114" spans="1:48">
      <c r="A114" s="64"/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2"/>
      <c r="Y114" s="161"/>
      <c r="AM114" s="43"/>
      <c r="AQ114" s="43"/>
      <c r="AT114" s="43"/>
      <c r="AU114" s="43"/>
      <c r="AV114" s="43"/>
    </row>
    <row r="115" spans="1:48">
      <c r="Y115" s="161"/>
      <c r="AM115" s="43"/>
    </row>
    <row r="116" spans="1:48">
      <c r="I116" s="482"/>
      <c r="AM116" s="43"/>
    </row>
    <row r="117" spans="1:48">
      <c r="AM117" s="43"/>
    </row>
    <row r="118" spans="1:48">
      <c r="AM118" s="43"/>
    </row>
    <row r="119" spans="1:48">
      <c r="AM119" s="43"/>
    </row>
  </sheetData>
  <mergeCells count="108">
    <mergeCell ref="C88:E88"/>
    <mergeCell ref="C92:E92"/>
    <mergeCell ref="AN14:AP14"/>
    <mergeCell ref="C15:C17"/>
    <mergeCell ref="D15:D17"/>
    <mergeCell ref="E16:E17"/>
    <mergeCell ref="L16:L17"/>
    <mergeCell ref="M16:M17"/>
    <mergeCell ref="R93:S93"/>
    <mergeCell ref="Y93:Z93"/>
    <mergeCell ref="F47:G47"/>
    <mergeCell ref="H47:I47"/>
    <mergeCell ref="F14:J14"/>
    <mergeCell ref="M15:N15"/>
    <mergeCell ref="O15:P15"/>
    <mergeCell ref="N16:N17"/>
    <mergeCell ref="O16:O17"/>
    <mergeCell ref="P16:P17"/>
    <mergeCell ref="M42:N42"/>
    <mergeCell ref="O42:P42"/>
    <mergeCell ref="M47:N47"/>
    <mergeCell ref="O47:P47"/>
    <mergeCell ref="F16:F17"/>
    <mergeCell ref="G16:G17"/>
    <mergeCell ref="A1:Q1"/>
    <mergeCell ref="R1:Z1"/>
    <mergeCell ref="R2:T2"/>
    <mergeCell ref="R7:T7"/>
    <mergeCell ref="T16:T17"/>
    <mergeCell ref="Q15:Q17"/>
    <mergeCell ref="C93:E93"/>
    <mergeCell ref="K93:L93"/>
    <mergeCell ref="AD16:AD17"/>
    <mergeCell ref="A12:B12"/>
    <mergeCell ref="A14:A15"/>
    <mergeCell ref="B15:B17"/>
    <mergeCell ref="S16:S17"/>
    <mergeCell ref="J15:J17"/>
    <mergeCell ref="C80:E80"/>
    <mergeCell ref="C84:E84"/>
    <mergeCell ref="F59:G59"/>
    <mergeCell ref="H59:I59"/>
    <mergeCell ref="F76:G76"/>
    <mergeCell ref="H76:I76"/>
    <mergeCell ref="F51:G51"/>
    <mergeCell ref="H51:I51"/>
    <mergeCell ref="F42:G42"/>
    <mergeCell ref="H42:I42"/>
    <mergeCell ref="H16:H17"/>
    <mergeCell ref="I16:I17"/>
    <mergeCell ref="F15:G15"/>
    <mergeCell ref="H15:I15"/>
    <mergeCell ref="T76:U76"/>
    <mergeCell ref="V76:W76"/>
    <mergeCell ref="AA16:AA17"/>
    <mergeCell ref="AB16:AB17"/>
    <mergeCell ref="AC16:AC17"/>
    <mergeCell ref="M76:N76"/>
    <mergeCell ref="O76:P76"/>
    <mergeCell ref="T15:U15"/>
    <mergeCell ref="V15:W15"/>
    <mergeCell ref="X15:X17"/>
    <mergeCell ref="U16:U17"/>
    <mergeCell ref="V16:V17"/>
    <mergeCell ref="W16:W17"/>
    <mergeCell ref="T42:U42"/>
    <mergeCell ref="V42:W42"/>
    <mergeCell ref="T47:U47"/>
    <mergeCell ref="V47:W47"/>
    <mergeCell ref="T51:U51"/>
    <mergeCell ref="V51:W51"/>
    <mergeCell ref="T59:U59"/>
    <mergeCell ref="M51:N51"/>
    <mergeCell ref="O51:P51"/>
    <mergeCell ref="M59:N59"/>
    <mergeCell ref="O59:P59"/>
    <mergeCell ref="L14:Q14"/>
    <mergeCell ref="AG14:AL14"/>
    <mergeCell ref="AH15:AI15"/>
    <mergeCell ref="AJ15:AK15"/>
    <mergeCell ref="AL15:AL17"/>
    <mergeCell ref="AG16:AG17"/>
    <mergeCell ref="AH16:AH17"/>
    <mergeCell ref="AI16:AI17"/>
    <mergeCell ref="AJ16:AJ17"/>
    <mergeCell ref="AK16:AK17"/>
    <mergeCell ref="AC15:AD15"/>
    <mergeCell ref="AE15:AE17"/>
    <mergeCell ref="Z16:Z17"/>
    <mergeCell ref="AH76:AI76"/>
    <mergeCell ref="AJ76:AK76"/>
    <mergeCell ref="AF93:AG93"/>
    <mergeCell ref="U9:AA10"/>
    <mergeCell ref="AJ47:AK47"/>
    <mergeCell ref="AH51:AI51"/>
    <mergeCell ref="AJ51:AK51"/>
    <mergeCell ref="AH59:AI59"/>
    <mergeCell ref="AJ59:AK59"/>
    <mergeCell ref="S14:X14"/>
    <mergeCell ref="AH42:AI42"/>
    <mergeCell ref="AJ42:AK42"/>
    <mergeCell ref="AH47:AI47"/>
    <mergeCell ref="AC47:AD47"/>
    <mergeCell ref="AC51:AD51"/>
    <mergeCell ref="AC59:AD59"/>
    <mergeCell ref="AC42:AD42"/>
    <mergeCell ref="AC76:AD76"/>
    <mergeCell ref="V59:W59"/>
  </mergeCells>
  <pageMargins left="0.7" right="0.7" top="0.75" bottom="0.75" header="0.3" footer="0.3"/>
  <pageSetup scale="30" fitToHeight="3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64"/>
  <sheetViews>
    <sheetView zoomScaleNormal="100" workbookViewId="0">
      <selection activeCell="B12" sqref="B12"/>
    </sheetView>
  </sheetViews>
  <sheetFormatPr defaultColWidth="12.7109375" defaultRowHeight="12.75"/>
  <cols>
    <col min="1" max="1" width="33.7109375" customWidth="1"/>
    <col min="2" max="2" width="18.42578125" customWidth="1"/>
    <col min="3" max="3" width="19.28515625" bestFit="1" customWidth="1"/>
    <col min="4" max="6" width="13" customWidth="1"/>
    <col min="7" max="7" width="12.7109375" customWidth="1"/>
    <col min="8" max="8" width="21.42578125" style="151" customWidth="1"/>
    <col min="9" max="9" width="5.7109375" style="151" customWidth="1"/>
    <col min="10" max="10" width="14.140625" bestFit="1" customWidth="1"/>
    <col min="11" max="11" width="18.85546875" bestFit="1" customWidth="1"/>
    <col min="12" max="12" width="9.85546875" customWidth="1"/>
    <col min="13" max="13" width="12.7109375" bestFit="1" customWidth="1"/>
    <col min="14" max="14" width="12" style="151" customWidth="1"/>
    <col min="15" max="15" width="28.7109375" customWidth="1"/>
  </cols>
  <sheetData>
    <row r="1" spans="1:15" ht="17.100000000000001" customHeight="1">
      <c r="A1" s="491" t="s">
        <v>140</v>
      </c>
      <c r="B1" s="492">
        <f>'Standard Budget w Cost Share'!B$2</f>
        <v>0</v>
      </c>
      <c r="C1" s="493"/>
      <c r="D1" s="492"/>
      <c r="E1" s="492"/>
      <c r="F1" s="492"/>
      <c r="G1" s="492"/>
      <c r="H1" s="494"/>
      <c r="I1" s="494"/>
      <c r="J1" s="492"/>
      <c r="K1" s="492"/>
      <c r="L1" s="489" t="s">
        <v>141</v>
      </c>
      <c r="M1" s="495"/>
      <c r="N1" s="490"/>
    </row>
    <row r="2" spans="1:15" ht="17.100000000000001" customHeight="1">
      <c r="A2" s="496" t="s">
        <v>55</v>
      </c>
      <c r="B2" s="3">
        <f>'Standard Budget w Cost Share'!B$3</f>
        <v>0</v>
      </c>
      <c r="C2" s="3"/>
      <c r="D2" s="3"/>
      <c r="E2" s="3"/>
      <c r="F2" s="3"/>
      <c r="G2" s="3"/>
      <c r="J2" s="3"/>
      <c r="K2" s="3"/>
      <c r="L2" s="3"/>
      <c r="M2" s="3"/>
      <c r="N2" s="497"/>
    </row>
    <row r="3" spans="1:15" ht="17.100000000000001" customHeight="1">
      <c r="A3" s="496" t="s">
        <v>103</v>
      </c>
      <c r="B3" s="3">
        <f>'Standard Budget w Cost Share'!B$4</f>
        <v>0</v>
      </c>
      <c r="C3" s="3"/>
      <c r="D3" s="3"/>
      <c r="E3" s="3"/>
      <c r="F3" s="3"/>
      <c r="G3" s="3"/>
      <c r="J3" s="3"/>
      <c r="K3" s="3"/>
      <c r="L3" s="3"/>
      <c r="M3" s="3"/>
      <c r="N3" s="497"/>
    </row>
    <row r="4" spans="1:15" ht="17.100000000000001" customHeight="1">
      <c r="A4" s="496" t="s">
        <v>56</v>
      </c>
      <c r="B4" s="3">
        <f>'Standard Budget w Cost Share'!B$6</f>
        <v>0</v>
      </c>
      <c r="C4" s="3"/>
      <c r="D4" s="3"/>
      <c r="E4" s="3"/>
      <c r="F4" s="3"/>
      <c r="G4" s="3"/>
      <c r="J4" s="3"/>
      <c r="K4" s="3"/>
      <c r="L4" s="3"/>
      <c r="M4" s="3"/>
      <c r="N4" s="497"/>
    </row>
    <row r="5" spans="1:15" ht="17.100000000000001" customHeight="1">
      <c r="A5" s="496" t="s">
        <v>105</v>
      </c>
      <c r="B5" s="3">
        <f>'Standard Budget w Cost Share'!B$7</f>
        <v>0</v>
      </c>
      <c r="C5" s="3"/>
      <c r="D5" s="3"/>
      <c r="E5" s="3"/>
      <c r="F5" s="3"/>
      <c r="G5" s="3"/>
      <c r="J5" s="3"/>
      <c r="K5" s="3"/>
      <c r="L5" s="3"/>
      <c r="M5" s="3"/>
      <c r="N5" s="497"/>
    </row>
    <row r="6" spans="1:15" ht="17.100000000000001" customHeight="1" thickBot="1">
      <c r="A6" s="496" t="s">
        <v>104</v>
      </c>
      <c r="B6" s="3">
        <f>'Standard Budget w Cost Share'!B$8</f>
        <v>0</v>
      </c>
      <c r="C6" s="3"/>
      <c r="D6" s="3"/>
      <c r="E6" s="3"/>
      <c r="F6" s="3"/>
      <c r="G6" s="3"/>
      <c r="J6" s="3"/>
      <c r="K6" s="3"/>
      <c r="L6" s="3"/>
      <c r="M6" s="3"/>
      <c r="N6" s="497"/>
    </row>
    <row r="7" spans="1:15" ht="17.100000000000001" customHeight="1" thickBot="1">
      <c r="A7" s="496"/>
      <c r="B7" s="592" t="s">
        <v>142</v>
      </c>
      <c r="C7" s="593"/>
      <c r="D7" s="593"/>
      <c r="E7" s="593"/>
      <c r="F7" s="593"/>
      <c r="G7" s="593"/>
      <c r="H7" s="594"/>
      <c r="I7" s="152"/>
      <c r="J7" s="592" t="s">
        <v>143</v>
      </c>
      <c r="K7" s="593"/>
      <c r="L7" s="593"/>
      <c r="M7" s="593"/>
      <c r="N7" s="594"/>
    </row>
    <row r="8" spans="1:15" ht="17.100000000000001" customHeight="1">
      <c r="A8" s="496" t="s">
        <v>140</v>
      </c>
      <c r="B8" s="3"/>
      <c r="C8" s="3"/>
      <c r="D8" s="498"/>
      <c r="E8" s="498"/>
      <c r="F8" s="498"/>
      <c r="G8" s="498"/>
      <c r="H8" s="153"/>
      <c r="I8" s="153"/>
      <c r="J8" s="3"/>
      <c r="K8" s="3"/>
      <c r="L8" s="498"/>
      <c r="M8" s="498"/>
      <c r="N8" s="499"/>
    </row>
    <row r="9" spans="1:15" ht="17.100000000000001" customHeight="1">
      <c r="A9" s="496" t="s">
        <v>144</v>
      </c>
      <c r="B9" s="500" t="s">
        <v>2</v>
      </c>
      <c r="C9" s="500"/>
      <c r="D9" s="500"/>
      <c r="E9" s="500"/>
      <c r="F9" s="500"/>
      <c r="G9" s="501"/>
      <c r="H9" s="153"/>
      <c r="I9" s="153"/>
      <c r="J9" s="500" t="s">
        <v>2</v>
      </c>
      <c r="K9" s="500"/>
      <c r="L9" s="500"/>
      <c r="M9" s="500"/>
      <c r="N9" s="499"/>
    </row>
    <row r="10" spans="1:15" ht="17.100000000000001" customHeight="1">
      <c r="A10" s="502" t="s">
        <v>176</v>
      </c>
      <c r="B10" s="503" t="s">
        <v>174</v>
      </c>
      <c r="C10" s="503" t="s">
        <v>175</v>
      </c>
      <c r="D10" s="503" t="s">
        <v>263</v>
      </c>
      <c r="E10" s="503" t="s">
        <v>263</v>
      </c>
      <c r="F10" s="503" t="s">
        <v>263</v>
      </c>
      <c r="G10" s="503" t="s">
        <v>263</v>
      </c>
      <c r="H10" s="152"/>
      <c r="I10" s="152"/>
      <c r="J10" s="503" t="s">
        <v>174</v>
      </c>
      <c r="K10" s="503" t="s">
        <v>175</v>
      </c>
      <c r="L10" s="504"/>
      <c r="M10" s="503" t="s">
        <v>264</v>
      </c>
      <c r="N10" s="505"/>
    </row>
    <row r="11" spans="1:15" ht="62.25" customHeight="1">
      <c r="A11" s="506" t="s">
        <v>145</v>
      </c>
      <c r="B11" s="154" t="s">
        <v>146</v>
      </c>
      <c r="C11" s="154" t="s">
        <v>146</v>
      </c>
      <c r="D11" s="154" t="str">
        <f>'Standard Budget w Cost Share'!$A$77</f>
        <v xml:space="preserve">   Subaward #1 </v>
      </c>
      <c r="E11" s="154" t="str">
        <f>'Standard Budget w Cost Share'!$A$81</f>
        <v xml:space="preserve">   Subaward #2</v>
      </c>
      <c r="F11" s="154" t="str">
        <f>'Standard Budget w Cost Share'!$A$85</f>
        <v xml:space="preserve">   Subaward #3</v>
      </c>
      <c r="G11" s="154" t="str">
        <f>'Standard Budget w Cost Share'!$A$89</f>
        <v xml:space="preserve">   Subaward #4</v>
      </c>
      <c r="H11" s="155" t="s">
        <v>147</v>
      </c>
      <c r="I11" s="156"/>
      <c r="J11" s="154" t="s">
        <v>148</v>
      </c>
      <c r="K11" s="154" t="s">
        <v>148</v>
      </c>
      <c r="L11" s="154" t="s">
        <v>149</v>
      </c>
      <c r="M11" s="154" t="s">
        <v>150</v>
      </c>
      <c r="N11" s="507" t="s">
        <v>151</v>
      </c>
    </row>
    <row r="12" spans="1:15" ht="15.75" customHeight="1">
      <c r="A12" s="496" t="s">
        <v>152</v>
      </c>
      <c r="B12" s="295">
        <f>'Standard Budget w Cost Share'!G$39</f>
        <v>0</v>
      </c>
      <c r="C12" s="295"/>
      <c r="D12" s="508"/>
      <c r="E12" s="508"/>
      <c r="F12" s="508"/>
      <c r="G12" s="508"/>
      <c r="H12" s="292">
        <f t="shared" ref="H12:H33" si="0">SUM(B12:G12)</f>
        <v>0</v>
      </c>
      <c r="I12" s="292"/>
      <c r="J12" s="295">
        <f>'Standard Budget w Cost Share'!I$39</f>
        <v>0</v>
      </c>
      <c r="K12" s="295"/>
      <c r="L12" s="295"/>
      <c r="M12" s="295"/>
      <c r="N12" s="509">
        <f t="shared" ref="N12:N33" si="1">SUM(J12:M12)</f>
        <v>0</v>
      </c>
      <c r="O12" s="157"/>
    </row>
    <row r="13" spans="1:15" ht="15.75" customHeight="1">
      <c r="A13" s="496" t="s">
        <v>153</v>
      </c>
      <c r="B13" s="295">
        <f>'Standard Budget w Cost Share'!G$40</f>
        <v>0</v>
      </c>
      <c r="C13" s="295"/>
      <c r="D13" s="508"/>
      <c r="E13" s="508"/>
      <c r="F13" s="508"/>
      <c r="G13" s="508"/>
      <c r="H13" s="292">
        <f t="shared" si="0"/>
        <v>0</v>
      </c>
      <c r="I13" s="292"/>
      <c r="J13" s="295">
        <f>'Standard Budget w Cost Share'!I$40</f>
        <v>0</v>
      </c>
      <c r="K13" s="295"/>
      <c r="L13" s="295"/>
      <c r="M13" s="295"/>
      <c r="N13" s="509">
        <f t="shared" si="1"/>
        <v>0</v>
      </c>
      <c r="O13" s="157"/>
    </row>
    <row r="14" spans="1:15" ht="15.75" customHeight="1">
      <c r="A14" s="496" t="s">
        <v>154</v>
      </c>
      <c r="B14" s="295">
        <f>'Standard Budget w Cost Share'!G$41</f>
        <v>0</v>
      </c>
      <c r="C14" s="295"/>
      <c r="D14" s="508"/>
      <c r="E14" s="508"/>
      <c r="F14" s="508"/>
      <c r="G14" s="508"/>
      <c r="H14" s="292">
        <f t="shared" si="0"/>
        <v>0</v>
      </c>
      <c r="I14" s="292"/>
      <c r="J14" s="295">
        <f>'Standard Budget w Cost Share'!I$41</f>
        <v>0</v>
      </c>
      <c r="K14" s="295"/>
      <c r="L14" s="295"/>
      <c r="M14" s="295"/>
      <c r="N14" s="509">
        <f t="shared" si="1"/>
        <v>0</v>
      </c>
      <c r="O14" s="157"/>
    </row>
    <row r="15" spans="1:15" ht="15.75" customHeight="1">
      <c r="A15" s="496" t="s">
        <v>155</v>
      </c>
      <c r="B15" s="295">
        <f>'Standard Budget w Cost Share'!G$48</f>
        <v>0</v>
      </c>
      <c r="C15" s="295"/>
      <c r="D15" s="508"/>
      <c r="E15" s="508"/>
      <c r="F15" s="508"/>
      <c r="G15" s="508"/>
      <c r="H15" s="292">
        <f t="shared" si="0"/>
        <v>0</v>
      </c>
      <c r="I15" s="292"/>
      <c r="J15" s="295">
        <f>'Standard Budget w Cost Share'!I$48</f>
        <v>0</v>
      </c>
      <c r="K15" s="295"/>
      <c r="L15" s="295"/>
      <c r="M15" s="295"/>
      <c r="N15" s="509">
        <f t="shared" si="1"/>
        <v>0</v>
      </c>
      <c r="O15" s="157"/>
    </row>
    <row r="16" spans="1:15" ht="15.75" customHeight="1">
      <c r="A16" s="496" t="s">
        <v>156</v>
      </c>
      <c r="B16" s="295">
        <f>'Standard Budget w Cost Share'!G$49</f>
        <v>0</v>
      </c>
      <c r="C16" s="295"/>
      <c r="D16" s="508"/>
      <c r="E16" s="508"/>
      <c r="F16" s="508"/>
      <c r="G16" s="508"/>
      <c r="H16" s="292">
        <f t="shared" si="0"/>
        <v>0</v>
      </c>
      <c r="I16" s="292"/>
      <c r="J16" s="295">
        <f>'Standard Budget w Cost Share'!I$49</f>
        <v>0</v>
      </c>
      <c r="K16" s="295"/>
      <c r="L16" s="295"/>
      <c r="M16" s="295"/>
      <c r="N16" s="509">
        <f t="shared" si="1"/>
        <v>0</v>
      </c>
      <c r="O16" s="157"/>
    </row>
    <row r="17" spans="1:15" ht="15.75" customHeight="1">
      <c r="A17" s="496" t="s">
        <v>131</v>
      </c>
      <c r="B17" s="295">
        <f>'Standard Budget w Cost Share'!G$64+'Standard Budget w Cost Share'!G$65+'Standard Budget w Cost Share'!G$66+'Standard Budget w Cost Share'!G$67+'Standard Budget w Cost Share'!G$68+'Standard Budget w Cost Share'!G$74</f>
        <v>0</v>
      </c>
      <c r="C17" s="295">
        <f>'Standard Budget w Cost Share'!G$55+'Standard Budget w Cost Share'!G$56+'Standard Budget w Cost Share'!G$57</f>
        <v>0</v>
      </c>
      <c r="D17" s="508"/>
      <c r="E17" s="508"/>
      <c r="F17" s="508"/>
      <c r="G17" s="508"/>
      <c r="H17" s="292">
        <f t="shared" si="0"/>
        <v>0</v>
      </c>
      <c r="I17" s="292"/>
      <c r="J17" s="295">
        <f>'Standard Budget w Cost Share'!I$64+'Standard Budget w Cost Share'!I$65+'Standard Budget w Cost Share'!I$66+'Standard Budget w Cost Share'!I$67+'Standard Budget w Cost Share'!I$68+'Standard Budget w Cost Share'!I$74</f>
        <v>0</v>
      </c>
      <c r="K17" s="295">
        <f>'Standard Budget w Cost Share'!I$55+'Standard Budget w Cost Share'!I$56+'Standard Budget w Cost Share'!I$57</f>
        <v>0</v>
      </c>
      <c r="L17" s="295"/>
      <c r="M17" s="295"/>
      <c r="N17" s="509">
        <f t="shared" si="1"/>
        <v>0</v>
      </c>
      <c r="O17" s="158"/>
    </row>
    <row r="18" spans="1:15" ht="15.75" customHeight="1">
      <c r="A18" s="496" t="s">
        <v>157</v>
      </c>
      <c r="B18" s="295">
        <f>'Standard Budget w Cost Share'!G$69+'Standard Budget w Cost Share'!G$70</f>
        <v>0</v>
      </c>
      <c r="C18" s="295">
        <f>'Standard Budget w Cost Share'!G$53+'Standard Budget w Cost Share'!G$54</f>
        <v>0</v>
      </c>
      <c r="D18" s="508"/>
      <c r="E18" s="508"/>
      <c r="F18" s="508"/>
      <c r="G18" s="508"/>
      <c r="H18" s="292">
        <f t="shared" si="0"/>
        <v>0</v>
      </c>
      <c r="I18" s="292"/>
      <c r="J18" s="295">
        <f>'Standard Budget w Cost Share'!I$69+'Standard Budget w Cost Share'!I$70</f>
        <v>0</v>
      </c>
      <c r="K18" s="295">
        <f>'Standard Budget w Cost Share'!I$53+'Standard Budget w Cost Share'!I$54</f>
        <v>0</v>
      </c>
      <c r="L18" s="295"/>
      <c r="M18" s="295"/>
      <c r="N18" s="509">
        <f t="shared" si="1"/>
        <v>0</v>
      </c>
      <c r="O18" s="157"/>
    </row>
    <row r="19" spans="1:15" ht="15.75" customHeight="1">
      <c r="A19" s="496" t="s">
        <v>158</v>
      </c>
      <c r="B19" s="295">
        <v>0</v>
      </c>
      <c r="C19" s="295"/>
      <c r="D19" s="508"/>
      <c r="E19" s="508"/>
      <c r="F19" s="508"/>
      <c r="G19" s="508"/>
      <c r="H19" s="292">
        <f t="shared" si="0"/>
        <v>0</v>
      </c>
      <c r="I19" s="292"/>
      <c r="J19" s="295">
        <v>0</v>
      </c>
      <c r="K19" s="295"/>
      <c r="L19" s="295"/>
      <c r="M19" s="295"/>
      <c r="N19" s="509">
        <f t="shared" si="1"/>
        <v>0</v>
      </c>
      <c r="O19" s="157"/>
    </row>
    <row r="20" spans="1:15" ht="15.75" customHeight="1">
      <c r="A20" s="496" t="s">
        <v>159</v>
      </c>
      <c r="B20" s="295">
        <v>0</v>
      </c>
      <c r="C20" s="295"/>
      <c r="D20" s="508"/>
      <c r="E20" s="508"/>
      <c r="F20" s="508"/>
      <c r="G20" s="508"/>
      <c r="H20" s="292">
        <f t="shared" si="0"/>
        <v>0</v>
      </c>
      <c r="I20" s="292"/>
      <c r="J20" s="295">
        <v>0</v>
      </c>
      <c r="K20" s="295"/>
      <c r="L20" s="295"/>
      <c r="M20" s="295"/>
      <c r="N20" s="509">
        <f t="shared" si="1"/>
        <v>0</v>
      </c>
      <c r="O20" s="157"/>
    </row>
    <row r="21" spans="1:15" ht="15.75" customHeight="1">
      <c r="A21" s="496" t="s">
        <v>160</v>
      </c>
      <c r="B21" s="295">
        <v>0</v>
      </c>
      <c r="C21" s="295"/>
      <c r="D21" s="508"/>
      <c r="E21" s="508"/>
      <c r="F21" s="508"/>
      <c r="G21" s="508"/>
      <c r="H21" s="292">
        <f t="shared" si="0"/>
        <v>0</v>
      </c>
      <c r="I21" s="292"/>
      <c r="J21" s="295">
        <v>0</v>
      </c>
      <c r="K21" s="295"/>
      <c r="L21" s="295"/>
      <c r="M21" s="295"/>
      <c r="N21" s="509">
        <f t="shared" si="1"/>
        <v>0</v>
      </c>
      <c r="O21" s="157"/>
    </row>
    <row r="22" spans="1:15" ht="15.75" customHeight="1">
      <c r="A22" s="496" t="s">
        <v>161</v>
      </c>
      <c r="B22" s="295">
        <v>0</v>
      </c>
      <c r="C22" s="295"/>
      <c r="D22" s="508"/>
      <c r="E22" s="508"/>
      <c r="F22" s="508"/>
      <c r="G22" s="508"/>
      <c r="H22" s="292">
        <f t="shared" si="0"/>
        <v>0</v>
      </c>
      <c r="I22" s="292"/>
      <c r="J22" s="295">
        <v>0</v>
      </c>
      <c r="K22" s="295"/>
      <c r="L22" s="295"/>
      <c r="M22" s="295"/>
      <c r="N22" s="509">
        <f t="shared" si="1"/>
        <v>0</v>
      </c>
      <c r="O22" s="157"/>
    </row>
    <row r="23" spans="1:15" ht="15.75" customHeight="1">
      <c r="A23" s="496" t="s">
        <v>125</v>
      </c>
      <c r="B23" s="295">
        <f>'Standard Budget w Cost Share'!G$72</f>
        <v>0</v>
      </c>
      <c r="C23" s="295"/>
      <c r="D23" s="508"/>
      <c r="E23" s="508"/>
      <c r="F23" s="508"/>
      <c r="G23" s="508"/>
      <c r="H23" s="292">
        <f t="shared" si="0"/>
        <v>0</v>
      </c>
      <c r="I23" s="292"/>
      <c r="J23" s="295">
        <f>'Standard Budget w Cost Share'!I$72</f>
        <v>0</v>
      </c>
      <c r="K23" s="295"/>
      <c r="L23" s="295"/>
      <c r="M23" s="295"/>
      <c r="N23" s="509">
        <f t="shared" si="1"/>
        <v>0</v>
      </c>
      <c r="O23" s="157"/>
    </row>
    <row r="24" spans="1:15" ht="15.75" customHeight="1">
      <c r="A24" s="496" t="s">
        <v>162</v>
      </c>
      <c r="B24" s="295">
        <f>'Standard Budget w Cost Share'!G$61+'Standard Budget w Cost Share'!G$73</f>
        <v>0</v>
      </c>
      <c r="C24" s="295"/>
      <c r="D24" s="508"/>
      <c r="E24" s="508"/>
      <c r="F24" s="508"/>
      <c r="G24" s="508"/>
      <c r="H24" s="292">
        <f t="shared" si="0"/>
        <v>0</v>
      </c>
      <c r="I24" s="292"/>
      <c r="J24" s="295">
        <f>'Standard Budget w Cost Share'!I$61+'Standard Budget w Cost Share'!I$73</f>
        <v>0</v>
      </c>
      <c r="K24" s="295"/>
      <c r="L24" s="295"/>
      <c r="M24" s="295"/>
      <c r="N24" s="509">
        <f t="shared" si="1"/>
        <v>0</v>
      </c>
      <c r="O24" s="157"/>
    </row>
    <row r="25" spans="1:15" ht="15.75" customHeight="1">
      <c r="A25" s="496" t="s">
        <v>163</v>
      </c>
      <c r="B25" s="295">
        <v>0</v>
      </c>
      <c r="C25" s="295"/>
      <c r="D25" s="508"/>
      <c r="E25" s="508"/>
      <c r="F25" s="508"/>
      <c r="G25" s="508"/>
      <c r="H25" s="292">
        <f t="shared" si="0"/>
        <v>0</v>
      </c>
      <c r="I25" s="292"/>
      <c r="J25" s="295">
        <v>0</v>
      </c>
      <c r="K25" s="295"/>
      <c r="L25" s="295"/>
      <c r="M25" s="295"/>
      <c r="N25" s="509">
        <f t="shared" si="1"/>
        <v>0</v>
      </c>
      <c r="O25" s="157"/>
    </row>
    <row r="26" spans="1:15" ht="15.75" customHeight="1">
      <c r="A26" s="496" t="s">
        <v>164</v>
      </c>
      <c r="B26" s="295">
        <f>'Standard Budget w Cost Share'!G$63</f>
        <v>0</v>
      </c>
      <c r="C26" s="295"/>
      <c r="D26" s="508"/>
      <c r="E26" s="508"/>
      <c r="F26" s="508"/>
      <c r="G26" s="508"/>
      <c r="H26" s="292">
        <f t="shared" si="0"/>
        <v>0</v>
      </c>
      <c r="I26" s="292"/>
      <c r="J26" s="295">
        <f>'Standard Budget w Cost Share'!I$63</f>
        <v>0</v>
      </c>
      <c r="K26" s="295"/>
      <c r="L26" s="295"/>
      <c r="M26" s="295"/>
      <c r="N26" s="509">
        <f t="shared" si="1"/>
        <v>0</v>
      </c>
      <c r="O26" s="157"/>
    </row>
    <row r="27" spans="1:15" s="35" customFormat="1" ht="15.75" customHeight="1">
      <c r="A27" s="510" t="s">
        <v>165</v>
      </c>
      <c r="B27" s="295">
        <f>'Standard Budget w Cost Share'!G$71</f>
        <v>0</v>
      </c>
      <c r="C27" s="295"/>
      <c r="D27" s="508"/>
      <c r="E27" s="508"/>
      <c r="F27" s="508"/>
      <c r="G27" s="508"/>
      <c r="H27" s="292">
        <f t="shared" si="0"/>
        <v>0</v>
      </c>
      <c r="I27" s="292"/>
      <c r="J27" s="295">
        <f>'Standard Budget w Cost Share'!I$71</f>
        <v>0</v>
      </c>
      <c r="K27" s="292"/>
      <c r="L27" s="292"/>
      <c r="M27" s="292"/>
      <c r="N27" s="509">
        <f t="shared" si="1"/>
        <v>0</v>
      </c>
      <c r="O27" s="159"/>
    </row>
    <row r="28" spans="1:15" ht="15.75" customHeight="1">
      <c r="A28" s="496" t="s">
        <v>166</v>
      </c>
      <c r="B28" s="295">
        <v>0</v>
      </c>
      <c r="C28" s="295"/>
      <c r="D28" s="508"/>
      <c r="E28" s="508"/>
      <c r="F28" s="508"/>
      <c r="G28" s="508"/>
      <c r="H28" s="292">
        <f t="shared" si="0"/>
        <v>0</v>
      </c>
      <c r="I28" s="292"/>
      <c r="J28" s="295">
        <v>0</v>
      </c>
      <c r="K28" s="295"/>
      <c r="L28" s="295"/>
      <c r="M28" s="295"/>
      <c r="N28" s="509">
        <f t="shared" si="1"/>
        <v>0</v>
      </c>
      <c r="O28" s="157"/>
    </row>
    <row r="29" spans="1:15" ht="15.75" customHeight="1">
      <c r="A29" s="496" t="s">
        <v>167</v>
      </c>
      <c r="B29" s="295">
        <v>0</v>
      </c>
      <c r="C29" s="295"/>
      <c r="D29" s="508"/>
      <c r="E29" s="508"/>
      <c r="F29" s="508"/>
      <c r="G29" s="508"/>
      <c r="H29" s="292">
        <f t="shared" si="0"/>
        <v>0</v>
      </c>
      <c r="I29" s="292"/>
      <c r="J29" s="295">
        <v>0</v>
      </c>
      <c r="K29" s="295"/>
      <c r="L29" s="295"/>
      <c r="M29" s="295"/>
      <c r="N29" s="509">
        <f t="shared" si="1"/>
        <v>0</v>
      </c>
      <c r="O29" s="157"/>
    </row>
    <row r="30" spans="1:15" ht="15.75" customHeight="1">
      <c r="A30" s="496" t="s">
        <v>168</v>
      </c>
      <c r="B30" s="295">
        <f>'Standard Budget w Cost Share'!G$62</f>
        <v>0</v>
      </c>
      <c r="C30" s="295"/>
      <c r="D30" s="508"/>
      <c r="E30" s="508"/>
      <c r="F30" s="508"/>
      <c r="G30" s="508"/>
      <c r="H30" s="292">
        <f t="shared" si="0"/>
        <v>0</v>
      </c>
      <c r="I30" s="292"/>
      <c r="J30" s="295">
        <f>'Standard Budget w Cost Share'!I$62</f>
        <v>0</v>
      </c>
      <c r="K30" s="295"/>
      <c r="L30" s="295"/>
      <c r="M30" s="295"/>
      <c r="N30" s="509">
        <f t="shared" si="1"/>
        <v>0</v>
      </c>
      <c r="O30" s="157"/>
    </row>
    <row r="31" spans="1:15" ht="15.75" customHeight="1">
      <c r="A31" s="496" t="s">
        <v>169</v>
      </c>
      <c r="B31" s="295">
        <f>'Standard Budget w Cost Share'!G$46</f>
        <v>0</v>
      </c>
      <c r="C31" s="295"/>
      <c r="D31" s="508"/>
      <c r="E31" s="508"/>
      <c r="F31" s="508"/>
      <c r="G31" s="508"/>
      <c r="H31" s="292">
        <f t="shared" si="0"/>
        <v>0</v>
      </c>
      <c r="I31" s="292"/>
      <c r="J31" s="295">
        <f>'Standard Budget w Cost Share'!I$46</f>
        <v>0</v>
      </c>
      <c r="K31" s="295"/>
      <c r="L31" s="295"/>
      <c r="M31" s="295"/>
      <c r="N31" s="509">
        <f t="shared" si="1"/>
        <v>0</v>
      </c>
      <c r="O31" s="157"/>
    </row>
    <row r="32" spans="1:15" ht="15.75" customHeight="1">
      <c r="A32" s="496" t="s">
        <v>170</v>
      </c>
      <c r="B32" s="295">
        <v>0</v>
      </c>
      <c r="C32" s="295"/>
      <c r="D32" s="508"/>
      <c r="E32" s="508"/>
      <c r="F32" s="508"/>
      <c r="G32" s="508"/>
      <c r="H32" s="292">
        <f t="shared" si="0"/>
        <v>0</v>
      </c>
      <c r="I32" s="292"/>
      <c r="J32" s="295">
        <v>0</v>
      </c>
      <c r="K32" s="295"/>
      <c r="L32" s="295"/>
      <c r="M32" s="295"/>
      <c r="N32" s="509">
        <f t="shared" si="1"/>
        <v>0</v>
      </c>
      <c r="O32" s="157"/>
    </row>
    <row r="33" spans="1:15" ht="15.75" customHeight="1">
      <c r="A33" s="496" t="s">
        <v>265</v>
      </c>
      <c r="B33" s="508"/>
      <c r="C33" s="508"/>
      <c r="D33" s="511">
        <f>'Standard Budget w Cost Share'!G$80</f>
        <v>0</v>
      </c>
      <c r="E33" s="511">
        <f>'Standard Budget w Cost Share'!G$84</f>
        <v>0</v>
      </c>
      <c r="F33" s="511">
        <f>'Standard Budget w Cost Share'!G$88</f>
        <v>0</v>
      </c>
      <c r="G33" s="511">
        <f>'Standard Budget w Cost Share'!G$92</f>
        <v>0</v>
      </c>
      <c r="H33" s="292">
        <f t="shared" si="0"/>
        <v>0</v>
      </c>
      <c r="I33" s="292"/>
      <c r="J33" s="508"/>
      <c r="K33" s="508"/>
      <c r="L33" s="508"/>
      <c r="M33" s="295">
        <f>'Standard Budget w Cost Share'!I$80+'Standard Budget w Cost Share'!I$84+'Standard Budget w Cost Share'!I$88+'Standard Budget w Cost Share'!I$92</f>
        <v>0</v>
      </c>
      <c r="N33" s="509">
        <f t="shared" si="1"/>
        <v>0</v>
      </c>
      <c r="O33" s="157"/>
    </row>
    <row r="34" spans="1:15" ht="15.75" customHeight="1">
      <c r="A34" s="512" t="s">
        <v>171</v>
      </c>
      <c r="B34" s="293"/>
      <c r="C34" s="293"/>
      <c r="D34" s="293"/>
      <c r="E34" s="293"/>
      <c r="F34" s="293"/>
      <c r="G34" s="293"/>
      <c r="H34" s="293"/>
      <c r="I34" s="292"/>
      <c r="J34" s="293"/>
      <c r="K34" s="293"/>
      <c r="L34" s="293"/>
      <c r="M34" s="293"/>
      <c r="N34" s="513"/>
      <c r="O34" s="157"/>
    </row>
    <row r="35" spans="1:15" s="3" customFormat="1" ht="15.75" customHeight="1">
      <c r="A35" s="514" t="s">
        <v>172</v>
      </c>
      <c r="B35" s="293"/>
      <c r="C35" s="293"/>
      <c r="D35" s="293"/>
      <c r="E35" s="293"/>
      <c r="F35" s="293"/>
      <c r="G35" s="293"/>
      <c r="H35" s="293">
        <f>SUM(B35:G35)</f>
        <v>0</v>
      </c>
      <c r="I35" s="292"/>
      <c r="J35" s="293"/>
      <c r="K35" s="293"/>
      <c r="L35" s="293"/>
      <c r="M35" s="293"/>
      <c r="N35" s="513">
        <f>SUM(J35:M35)</f>
        <v>0</v>
      </c>
      <c r="O35" s="160"/>
    </row>
    <row r="36" spans="1:15" ht="15.75" customHeight="1">
      <c r="A36" s="514" t="s">
        <v>124</v>
      </c>
      <c r="B36" s="294"/>
      <c r="C36" s="294"/>
      <c r="D36" s="294"/>
      <c r="E36" s="294"/>
      <c r="F36" s="294"/>
      <c r="G36" s="294"/>
      <c r="H36" s="294">
        <f>SUM(B36:G36)</f>
        <v>0</v>
      </c>
      <c r="I36" s="292"/>
      <c r="J36" s="294"/>
      <c r="K36" s="294"/>
      <c r="L36" s="294"/>
      <c r="M36" s="294"/>
      <c r="N36" s="515">
        <f>SUM(J36:M36)</f>
        <v>0</v>
      </c>
      <c r="O36" s="157"/>
    </row>
    <row r="37" spans="1:15" ht="15.75" customHeight="1">
      <c r="A37" s="516"/>
      <c r="B37" s="295"/>
      <c r="C37" s="295"/>
      <c r="D37" s="295"/>
      <c r="E37" s="295"/>
      <c r="F37" s="295"/>
      <c r="G37" s="295"/>
      <c r="H37" s="292"/>
      <c r="I37" s="292"/>
      <c r="J37" s="295"/>
      <c r="K37" s="295"/>
      <c r="L37" s="295"/>
      <c r="M37" s="295"/>
      <c r="N37" s="509"/>
      <c r="O37" s="157"/>
    </row>
    <row r="38" spans="1:15" ht="15.75" customHeight="1">
      <c r="A38" s="496" t="s">
        <v>10</v>
      </c>
      <c r="B38" s="295">
        <f>ROUND(SUM(B12:B37),0)</f>
        <v>0</v>
      </c>
      <c r="C38" s="295">
        <f t="shared" ref="C38:G38" si="2">ROUND(SUM(C12:C37),0)</f>
        <v>0</v>
      </c>
      <c r="D38" s="295">
        <f t="shared" si="2"/>
        <v>0</v>
      </c>
      <c r="E38" s="295">
        <f t="shared" si="2"/>
        <v>0</v>
      </c>
      <c r="F38" s="295">
        <f t="shared" si="2"/>
        <v>0</v>
      </c>
      <c r="G38" s="295">
        <f t="shared" si="2"/>
        <v>0</v>
      </c>
      <c r="H38" s="295">
        <f t="shared" ref="H38" si="3">SUM(H12:H37)</f>
        <v>0</v>
      </c>
      <c r="I38" s="292"/>
      <c r="J38" s="295">
        <f t="shared" ref="J38:N38" si="4">SUM(J12:J37)</f>
        <v>0</v>
      </c>
      <c r="K38" s="295">
        <f t="shared" si="4"/>
        <v>0</v>
      </c>
      <c r="L38" s="295">
        <f t="shared" si="4"/>
        <v>0</v>
      </c>
      <c r="M38" s="295">
        <f t="shared" si="4"/>
        <v>0</v>
      </c>
      <c r="N38" s="517">
        <f t="shared" si="4"/>
        <v>0</v>
      </c>
      <c r="O38" s="157"/>
    </row>
    <row r="39" spans="1:15" ht="15.75" customHeight="1">
      <c r="A39" s="496"/>
      <c r="B39" s="295"/>
      <c r="C39" s="295"/>
      <c r="D39" s="295"/>
      <c r="E39" s="295"/>
      <c r="F39" s="295"/>
      <c r="G39" s="295"/>
      <c r="H39" s="292"/>
      <c r="I39" s="292"/>
      <c r="J39" s="295"/>
      <c r="K39" s="295"/>
      <c r="L39" s="295"/>
      <c r="M39" s="295"/>
      <c r="N39" s="509"/>
      <c r="O39" s="157"/>
    </row>
    <row r="40" spans="1:15" ht="15.75" customHeight="1">
      <c r="A40" s="496" t="s">
        <v>173</v>
      </c>
      <c r="B40" s="291">
        <f>ROUND(IF('Standard Budget w Cost Share'!$B$97="MTDC",(B38-B18-B31)*'Standard Budget w Cost Share'!$U$8,IF('Standard Budget w Cost Share'!$B$97="TDC",'Standard SAP Budgets w CS'!B38*'Standard Budget w Cost Share'!$U$8,0)),0)</f>
        <v>0</v>
      </c>
      <c r="C40" s="291">
        <f>ROUND(IF('Standard Budget w Cost Share'!$B$97="MTDC",(C38*0),IF('Standard Budget w Cost Share'!$B$97="TDC",'Standard SAP Budgets w CS'!C38*'Standard Budget w Cost Share'!$U$8,0)),0)</f>
        <v>0</v>
      </c>
      <c r="D40" s="291">
        <f>ROUND(IF('Standard Budget w Cost Share'!$B$97="MTDC",'Standard Budget w Cost Share'!F$80*'Standard Budget w Cost Share'!$U$8,IF('Standard Budget w Cost Share'!$B$97="TDC",D38*'Standard Budget w Cost Share'!$U$8,0)),0)</f>
        <v>0</v>
      </c>
      <c r="E40" s="291">
        <f>ROUND(IF('Standard Budget w Cost Share'!$B$97="MTDC",'Standard Budget w Cost Share'!F$84*'Standard Budget w Cost Share'!$U$8,IF('Standard Budget w Cost Share'!$B$97="TDC",E38*'Standard Budget w Cost Share'!$U$8,0)),0)</f>
        <v>0</v>
      </c>
      <c r="F40" s="291">
        <f>ROUND(IF('Standard Budget w Cost Share'!$B$97="MTDC",'Standard Budget w Cost Share'!F$88*'Standard Budget w Cost Share'!$U$8,IF('Standard Budget w Cost Share'!$B$97="TDC",F38*'Standard Budget w Cost Share'!$U$8,0)),0)</f>
        <v>0</v>
      </c>
      <c r="G40" s="291">
        <f>ROUND(IF('Standard Budget w Cost Share'!$B$97="MTDC",'Standard Budget w Cost Share'!F$92*'Standard Budget w Cost Share'!$U$8,IF('Standard Budget w Cost Share'!$B$97="TDC",G38*'Standard Budget w Cost Share'!$U$8,0)),0)</f>
        <v>0</v>
      </c>
      <c r="H40" s="296">
        <f>SUM(B40:G40)</f>
        <v>0</v>
      </c>
      <c r="I40" s="292"/>
      <c r="J40" s="291">
        <f>ROUND(IF('Standard Budget w Cost Share'!$B$97="MTDC",(J38-J18-J31)*'Standard Budget w Cost Share'!$U$8,IF('Standard Budget w Cost Share'!$B$97="TDC",'Standard SAP Budgets w CS'!J38*'Standard Budget w Cost Share'!$U$8,0)),0)</f>
        <v>0</v>
      </c>
      <c r="K40" s="291">
        <f>ROUND(IF('Standard Budget w Cost Share'!$B$97="MTDC",(K38*0),IF('Standard Budget w Cost Share'!$B$97="TDC",'Standard SAP Budgets w CS'!K38*'Standard Budget w Cost Share'!$U$8,0)),0)</f>
        <v>0</v>
      </c>
      <c r="L40" s="291">
        <f>ROUND(IF('Standard Budget w Cost Share'!$B$97="MTDC",(L38-L18-L31)*'Standard Budget w Cost Share'!$U$8,IF('Standard SAP Budgets w CS'!$B$88="TDC",'Standard SAP Budgets w CS'!L38*$S$6,0)),0)</f>
        <v>0</v>
      </c>
      <c r="M40" s="291">
        <v>0</v>
      </c>
      <c r="N40" s="518">
        <f>SUM(J40:M40)</f>
        <v>0</v>
      </c>
      <c r="O40" s="157"/>
    </row>
    <row r="41" spans="1:15" ht="15.75" customHeight="1" thickBot="1">
      <c r="A41" s="496"/>
      <c r="B41" s="297">
        <f>+B38+B40</f>
        <v>0</v>
      </c>
      <c r="C41" s="297">
        <f>+C38+C40</f>
        <v>0</v>
      </c>
      <c r="D41" s="297">
        <f t="shared" ref="D41:N41" si="5">+D38+D40</f>
        <v>0</v>
      </c>
      <c r="E41" s="297">
        <f t="shared" si="5"/>
        <v>0</v>
      </c>
      <c r="F41" s="297">
        <f t="shared" si="5"/>
        <v>0</v>
      </c>
      <c r="G41" s="297">
        <f t="shared" si="5"/>
        <v>0</v>
      </c>
      <c r="H41" s="297">
        <f>+H38+H40</f>
        <v>0</v>
      </c>
      <c r="I41" s="292"/>
      <c r="J41" s="297">
        <f t="shared" si="5"/>
        <v>0</v>
      </c>
      <c r="K41" s="297">
        <f t="shared" si="5"/>
        <v>0</v>
      </c>
      <c r="L41" s="297">
        <f t="shared" si="5"/>
        <v>0</v>
      </c>
      <c r="M41" s="297">
        <f t="shared" si="5"/>
        <v>0</v>
      </c>
      <c r="N41" s="519">
        <f t="shared" si="5"/>
        <v>0</v>
      </c>
      <c r="O41" s="157"/>
    </row>
    <row r="42" spans="1:15" ht="15.75" customHeight="1" thickTop="1">
      <c r="A42" s="496"/>
      <c r="B42" s="295"/>
      <c r="C42" s="295"/>
      <c r="D42" s="295"/>
      <c r="E42" s="295"/>
      <c r="F42" s="295"/>
      <c r="G42" s="295"/>
      <c r="H42" s="295"/>
      <c r="I42" s="292"/>
      <c r="J42" s="295"/>
      <c r="K42" s="295"/>
      <c r="L42" s="295"/>
      <c r="M42" s="295"/>
      <c r="N42" s="517"/>
      <c r="O42" s="157"/>
    </row>
    <row r="43" spans="1:15" ht="15.75" customHeight="1">
      <c r="A43" s="525" t="s">
        <v>247</v>
      </c>
      <c r="B43" s="3"/>
      <c r="C43" s="3"/>
      <c r="D43" s="3"/>
      <c r="E43" s="3"/>
      <c r="F43" s="3"/>
      <c r="G43" s="3"/>
      <c r="J43" s="3"/>
      <c r="K43" s="3"/>
      <c r="L43" s="3"/>
      <c r="M43" s="3"/>
      <c r="N43" s="497"/>
    </row>
    <row r="44" spans="1:15" ht="15.75" customHeight="1" thickBot="1">
      <c r="A44" s="520"/>
      <c r="B44" s="521"/>
      <c r="C44" s="521"/>
      <c r="D44" s="522"/>
      <c r="E44" s="522"/>
      <c r="F44" s="522"/>
      <c r="G44" s="522"/>
      <c r="H44" s="523"/>
      <c r="I44" s="523"/>
      <c r="J44" s="522"/>
      <c r="K44" s="522"/>
      <c r="L44" s="522"/>
      <c r="M44" s="522"/>
      <c r="N44" s="524"/>
    </row>
    <row r="45" spans="1:15" ht="17.100000000000001" customHeight="1">
      <c r="A45" s="491" t="s">
        <v>140</v>
      </c>
      <c r="B45" s="492">
        <f>'Standard Budget w Cost Share'!B$2</f>
        <v>0</v>
      </c>
      <c r="C45" s="493"/>
      <c r="D45" s="492"/>
      <c r="E45" s="492"/>
      <c r="F45" s="492"/>
      <c r="G45" s="492"/>
      <c r="H45" s="494"/>
      <c r="I45" s="494"/>
      <c r="J45" s="492"/>
      <c r="K45" s="492"/>
      <c r="L45" s="489" t="s">
        <v>141</v>
      </c>
      <c r="M45" s="495"/>
      <c r="N45" s="490"/>
    </row>
    <row r="46" spans="1:15" ht="17.100000000000001" customHeight="1">
      <c r="A46" s="496" t="s">
        <v>55</v>
      </c>
      <c r="B46" s="3">
        <f>'Standard Budget w Cost Share'!B$3</f>
        <v>0</v>
      </c>
      <c r="C46" s="3"/>
      <c r="D46" s="3"/>
      <c r="E46" s="3"/>
      <c r="F46" s="3"/>
      <c r="G46" s="3"/>
      <c r="J46" s="3"/>
      <c r="K46" s="3"/>
      <c r="L46" s="3"/>
      <c r="M46" s="3"/>
      <c r="N46" s="497"/>
    </row>
    <row r="47" spans="1:15" ht="17.100000000000001" customHeight="1">
      <c r="A47" s="496" t="s">
        <v>103</v>
      </c>
      <c r="B47" s="3">
        <f>'Standard Budget w Cost Share'!B$4</f>
        <v>0</v>
      </c>
      <c r="C47" s="3"/>
      <c r="D47" s="3"/>
      <c r="E47" s="3"/>
      <c r="F47" s="3"/>
      <c r="G47" s="3"/>
      <c r="J47" s="3"/>
      <c r="K47" s="3"/>
      <c r="L47" s="3"/>
      <c r="M47" s="3"/>
      <c r="N47" s="497"/>
    </row>
    <row r="48" spans="1:15" ht="17.100000000000001" customHeight="1">
      <c r="A48" s="496" t="s">
        <v>56</v>
      </c>
      <c r="B48" s="3">
        <f>'Standard Budget w Cost Share'!B$6</f>
        <v>0</v>
      </c>
      <c r="C48" s="3"/>
      <c r="D48" s="3"/>
      <c r="E48" s="3"/>
      <c r="F48" s="3"/>
      <c r="G48" s="3"/>
      <c r="J48" s="3"/>
      <c r="K48" s="3"/>
      <c r="L48" s="3"/>
      <c r="M48" s="3"/>
      <c r="N48" s="497"/>
    </row>
    <row r="49" spans="1:14" ht="17.100000000000001" customHeight="1">
      <c r="A49" s="496" t="s">
        <v>105</v>
      </c>
      <c r="B49" s="3">
        <f>'Standard Budget w Cost Share'!B$7</f>
        <v>0</v>
      </c>
      <c r="C49" s="3"/>
      <c r="D49" s="3"/>
      <c r="E49" s="3"/>
      <c r="F49" s="3"/>
      <c r="G49" s="3"/>
      <c r="J49" s="3"/>
      <c r="K49" s="3"/>
      <c r="L49" s="3"/>
      <c r="M49" s="3"/>
      <c r="N49" s="497"/>
    </row>
    <row r="50" spans="1:14" ht="17.100000000000001" customHeight="1" thickBot="1">
      <c r="A50" s="496" t="s">
        <v>104</v>
      </c>
      <c r="B50" s="3">
        <f>'Standard Budget w Cost Share'!B$8</f>
        <v>0</v>
      </c>
      <c r="C50" s="3"/>
      <c r="D50" s="3"/>
      <c r="E50" s="3"/>
      <c r="F50" s="3"/>
      <c r="G50" s="3"/>
      <c r="J50" s="3"/>
      <c r="K50" s="3"/>
      <c r="L50" s="3"/>
      <c r="M50" s="3"/>
      <c r="N50" s="497"/>
    </row>
    <row r="51" spans="1:14" ht="17.100000000000001" customHeight="1" thickBot="1">
      <c r="A51" s="496"/>
      <c r="B51" s="592" t="s">
        <v>142</v>
      </c>
      <c r="C51" s="593"/>
      <c r="D51" s="593"/>
      <c r="E51" s="593"/>
      <c r="F51" s="593"/>
      <c r="G51" s="593"/>
      <c r="H51" s="594"/>
      <c r="I51" s="152"/>
      <c r="J51" s="592" t="s">
        <v>143</v>
      </c>
      <c r="K51" s="593"/>
      <c r="L51" s="593"/>
      <c r="M51" s="593"/>
      <c r="N51" s="594"/>
    </row>
    <row r="52" spans="1:14" ht="17.100000000000001" customHeight="1">
      <c r="A52" s="496" t="s">
        <v>140</v>
      </c>
      <c r="B52" s="3"/>
      <c r="C52" s="3"/>
      <c r="D52" s="498"/>
      <c r="E52" s="498"/>
      <c r="F52" s="498"/>
      <c r="G52" s="498"/>
      <c r="H52" s="153"/>
      <c r="I52" s="153"/>
      <c r="J52" s="3"/>
      <c r="K52" s="3"/>
      <c r="L52" s="498"/>
      <c r="M52" s="498"/>
      <c r="N52" s="499"/>
    </row>
    <row r="53" spans="1:14" ht="17.100000000000001" customHeight="1">
      <c r="A53" s="496" t="s">
        <v>144</v>
      </c>
      <c r="B53" s="500" t="s">
        <v>3</v>
      </c>
      <c r="C53" s="500"/>
      <c r="D53" s="500"/>
      <c r="E53" s="500"/>
      <c r="F53" s="500"/>
      <c r="G53" s="501"/>
      <c r="H53" s="153"/>
      <c r="I53" s="153"/>
      <c r="J53" s="500" t="s">
        <v>3</v>
      </c>
      <c r="K53" s="500"/>
      <c r="L53" s="500"/>
      <c r="M53" s="500"/>
      <c r="N53" s="499"/>
    </row>
    <row r="54" spans="1:14" ht="17.100000000000001" customHeight="1">
      <c r="A54" s="502" t="s">
        <v>176</v>
      </c>
      <c r="B54" s="503" t="s">
        <v>174</v>
      </c>
      <c r="C54" s="503" t="s">
        <v>175</v>
      </c>
      <c r="D54" s="503" t="s">
        <v>263</v>
      </c>
      <c r="E54" s="503" t="s">
        <v>263</v>
      </c>
      <c r="F54" s="503" t="s">
        <v>263</v>
      </c>
      <c r="G54" s="503" t="s">
        <v>263</v>
      </c>
      <c r="H54" s="152"/>
      <c r="I54" s="152"/>
      <c r="J54" s="503" t="s">
        <v>174</v>
      </c>
      <c r="K54" s="503" t="s">
        <v>175</v>
      </c>
      <c r="L54" s="504"/>
      <c r="M54" s="503" t="s">
        <v>264</v>
      </c>
      <c r="N54" s="505"/>
    </row>
    <row r="55" spans="1:14" ht="47.25">
      <c r="A55" s="506" t="s">
        <v>145</v>
      </c>
      <c r="B55" s="154" t="s">
        <v>146</v>
      </c>
      <c r="C55" s="154" t="s">
        <v>146</v>
      </c>
      <c r="D55" s="154" t="str">
        <f>'Standard Budget w Cost Share'!$A$77</f>
        <v xml:space="preserve">   Subaward #1 </v>
      </c>
      <c r="E55" s="154" t="str">
        <f>'Standard Budget w Cost Share'!$A$81</f>
        <v xml:space="preserve">   Subaward #2</v>
      </c>
      <c r="F55" s="154" t="str">
        <f>'Standard Budget w Cost Share'!$A$85</f>
        <v xml:space="preserve">   Subaward #3</v>
      </c>
      <c r="G55" s="154" t="str">
        <f>'Standard Budget w Cost Share'!$A$89</f>
        <v xml:space="preserve">   Subaward #4</v>
      </c>
      <c r="H55" s="155" t="s">
        <v>147</v>
      </c>
      <c r="I55" s="156"/>
      <c r="J55" s="154" t="s">
        <v>148</v>
      </c>
      <c r="K55" s="154" t="s">
        <v>148</v>
      </c>
      <c r="L55" s="154" t="s">
        <v>149</v>
      </c>
      <c r="M55" s="154" t="s">
        <v>150</v>
      </c>
      <c r="N55" s="507" t="s">
        <v>151</v>
      </c>
    </row>
    <row r="56" spans="1:14" ht="15.75" customHeight="1">
      <c r="A56" s="496" t="s">
        <v>152</v>
      </c>
      <c r="B56" s="295">
        <f>'Standard Budget w Cost Share'!N$39</f>
        <v>0</v>
      </c>
      <c r="C56" s="295"/>
      <c r="D56" s="508"/>
      <c r="E56" s="508"/>
      <c r="F56" s="508"/>
      <c r="G56" s="508"/>
      <c r="H56" s="292">
        <f t="shared" ref="H56:H77" si="6">SUM(B56:G56)</f>
        <v>0</v>
      </c>
      <c r="I56" s="292"/>
      <c r="J56" s="295">
        <f>'Standard Budget w Cost Share'!P$39</f>
        <v>0</v>
      </c>
      <c r="K56" s="295"/>
      <c r="L56" s="295"/>
      <c r="M56" s="295"/>
      <c r="N56" s="509">
        <f t="shared" ref="N56:N77" si="7">SUM(J56:M56)</f>
        <v>0</v>
      </c>
    </row>
    <row r="57" spans="1:14" ht="15.75" customHeight="1">
      <c r="A57" s="496" t="s">
        <v>153</v>
      </c>
      <c r="B57" s="295">
        <f>'Standard Budget w Cost Share'!N$40</f>
        <v>0</v>
      </c>
      <c r="C57" s="295"/>
      <c r="D57" s="508"/>
      <c r="E57" s="508"/>
      <c r="F57" s="508"/>
      <c r="G57" s="508"/>
      <c r="H57" s="292">
        <f t="shared" si="6"/>
        <v>0</v>
      </c>
      <c r="I57" s="292"/>
      <c r="J57" s="295">
        <f>'Standard Budget w Cost Share'!P$40</f>
        <v>0</v>
      </c>
      <c r="K57" s="295"/>
      <c r="L57" s="295"/>
      <c r="M57" s="295"/>
      <c r="N57" s="509">
        <f t="shared" si="7"/>
        <v>0</v>
      </c>
    </row>
    <row r="58" spans="1:14" ht="15.75" customHeight="1">
      <c r="A58" s="496" t="s">
        <v>154</v>
      </c>
      <c r="B58" s="295">
        <f>'Standard Budget w Cost Share'!N$41</f>
        <v>0</v>
      </c>
      <c r="C58" s="295"/>
      <c r="D58" s="508"/>
      <c r="E58" s="508"/>
      <c r="F58" s="508"/>
      <c r="G58" s="508"/>
      <c r="H58" s="292">
        <f t="shared" si="6"/>
        <v>0</v>
      </c>
      <c r="I58" s="292"/>
      <c r="J58" s="295">
        <f>'Standard Budget w Cost Share'!P$41</f>
        <v>0</v>
      </c>
      <c r="K58" s="295"/>
      <c r="L58" s="295"/>
      <c r="M58" s="295"/>
      <c r="N58" s="509">
        <f t="shared" si="7"/>
        <v>0</v>
      </c>
    </row>
    <row r="59" spans="1:14" ht="15.75" customHeight="1">
      <c r="A59" s="496" t="s">
        <v>155</v>
      </c>
      <c r="B59" s="295">
        <f>'Standard Budget w Cost Share'!N$48</f>
        <v>0</v>
      </c>
      <c r="C59" s="295"/>
      <c r="D59" s="508"/>
      <c r="E59" s="508"/>
      <c r="F59" s="508"/>
      <c r="G59" s="508"/>
      <c r="H59" s="292">
        <f t="shared" si="6"/>
        <v>0</v>
      </c>
      <c r="I59" s="292"/>
      <c r="J59" s="295">
        <f>'Standard Budget w Cost Share'!P$48</f>
        <v>0</v>
      </c>
      <c r="K59" s="295"/>
      <c r="L59" s="295"/>
      <c r="M59" s="295"/>
      <c r="N59" s="509">
        <f t="shared" si="7"/>
        <v>0</v>
      </c>
    </row>
    <row r="60" spans="1:14" ht="15.75" customHeight="1">
      <c r="A60" s="496" t="s">
        <v>156</v>
      </c>
      <c r="B60" s="295">
        <f>'Standard Budget w Cost Share'!N$49</f>
        <v>0</v>
      </c>
      <c r="C60" s="295"/>
      <c r="D60" s="508"/>
      <c r="E60" s="508"/>
      <c r="F60" s="508"/>
      <c r="G60" s="508"/>
      <c r="H60" s="292">
        <f t="shared" si="6"/>
        <v>0</v>
      </c>
      <c r="I60" s="292"/>
      <c r="J60" s="295">
        <f>'Standard Budget w Cost Share'!P$49</f>
        <v>0</v>
      </c>
      <c r="K60" s="295"/>
      <c r="L60" s="295"/>
      <c r="M60" s="295"/>
      <c r="N60" s="509">
        <f t="shared" si="7"/>
        <v>0</v>
      </c>
    </row>
    <row r="61" spans="1:14" ht="15.75" customHeight="1">
      <c r="A61" s="496" t="s">
        <v>131</v>
      </c>
      <c r="B61" s="295">
        <f>'Standard Budget w Cost Share'!N$64+'Standard Budget w Cost Share'!N$65+'Standard Budget w Cost Share'!N$66+'Standard Budget w Cost Share'!N$67+'Standard Budget w Cost Share'!N$68+'Standard Budget w Cost Share'!N$74</f>
        <v>0</v>
      </c>
      <c r="C61" s="295">
        <f>'Standard Budget w Cost Share'!N$55+'Standard Budget w Cost Share'!N$56+'Standard Budget w Cost Share'!N$57</f>
        <v>0</v>
      </c>
      <c r="D61" s="508"/>
      <c r="E61" s="508"/>
      <c r="F61" s="508"/>
      <c r="G61" s="508"/>
      <c r="H61" s="292">
        <f t="shared" si="6"/>
        <v>0</v>
      </c>
      <c r="I61" s="292"/>
      <c r="J61" s="295">
        <f>'Standard Budget w Cost Share'!P$64+'Standard Budget w Cost Share'!P$65+'Standard Budget w Cost Share'!P$66+'Standard Budget w Cost Share'!P$67+'Standard Budget w Cost Share'!P$68+'Standard Budget w Cost Share'!P$74</f>
        <v>0</v>
      </c>
      <c r="K61" s="295">
        <f>'Standard Budget w Cost Share'!P$55+'Standard Budget w Cost Share'!P$56+'Standard Budget w Cost Share'!P$57</f>
        <v>0</v>
      </c>
      <c r="L61" s="295"/>
      <c r="M61" s="295"/>
      <c r="N61" s="509">
        <f t="shared" si="7"/>
        <v>0</v>
      </c>
    </row>
    <row r="62" spans="1:14" ht="15.75" customHeight="1">
      <c r="A62" s="496" t="s">
        <v>157</v>
      </c>
      <c r="B62" s="295">
        <f>'Standard Budget w Cost Share'!N$69+'Standard Budget w Cost Share'!N$70</f>
        <v>0</v>
      </c>
      <c r="C62" s="295">
        <f>'Standard Budget w Cost Share'!N$53+'Standard Budget w Cost Share'!N$54</f>
        <v>0</v>
      </c>
      <c r="D62" s="508"/>
      <c r="E62" s="508"/>
      <c r="F62" s="508"/>
      <c r="G62" s="508"/>
      <c r="H62" s="292">
        <f t="shared" si="6"/>
        <v>0</v>
      </c>
      <c r="I62" s="292"/>
      <c r="J62" s="295">
        <f>'Standard Budget w Cost Share'!P$69+'Standard Budget w Cost Share'!P$70</f>
        <v>0</v>
      </c>
      <c r="K62" s="295">
        <f>'Standard Budget w Cost Share'!P$53+'Standard Budget w Cost Share'!P$54</f>
        <v>0</v>
      </c>
      <c r="L62" s="295"/>
      <c r="M62" s="295"/>
      <c r="N62" s="509">
        <f t="shared" si="7"/>
        <v>0</v>
      </c>
    </row>
    <row r="63" spans="1:14" ht="15.75" customHeight="1">
      <c r="A63" s="496" t="s">
        <v>158</v>
      </c>
      <c r="B63" s="295">
        <v>0</v>
      </c>
      <c r="C63" s="295"/>
      <c r="D63" s="508"/>
      <c r="E63" s="508"/>
      <c r="F63" s="508"/>
      <c r="G63" s="508"/>
      <c r="H63" s="292">
        <f t="shared" si="6"/>
        <v>0</v>
      </c>
      <c r="I63" s="292"/>
      <c r="J63" s="295">
        <v>0</v>
      </c>
      <c r="K63" s="295"/>
      <c r="L63" s="295"/>
      <c r="M63" s="295"/>
      <c r="N63" s="509">
        <f t="shared" si="7"/>
        <v>0</v>
      </c>
    </row>
    <row r="64" spans="1:14" ht="15.75" customHeight="1">
      <c r="A64" s="496" t="s">
        <v>159</v>
      </c>
      <c r="B64" s="295">
        <v>0</v>
      </c>
      <c r="C64" s="295"/>
      <c r="D64" s="508"/>
      <c r="E64" s="508"/>
      <c r="F64" s="508"/>
      <c r="G64" s="508"/>
      <c r="H64" s="292">
        <f t="shared" si="6"/>
        <v>0</v>
      </c>
      <c r="I64" s="292"/>
      <c r="J64" s="295">
        <v>0</v>
      </c>
      <c r="K64" s="295"/>
      <c r="L64" s="295"/>
      <c r="M64" s="295"/>
      <c r="N64" s="509">
        <f t="shared" si="7"/>
        <v>0</v>
      </c>
    </row>
    <row r="65" spans="1:14" ht="15.75" customHeight="1">
      <c r="A65" s="496" t="s">
        <v>160</v>
      </c>
      <c r="B65" s="295">
        <v>0</v>
      </c>
      <c r="C65" s="295"/>
      <c r="D65" s="508"/>
      <c r="E65" s="508"/>
      <c r="F65" s="508"/>
      <c r="G65" s="508"/>
      <c r="H65" s="292">
        <f t="shared" si="6"/>
        <v>0</v>
      </c>
      <c r="I65" s="292"/>
      <c r="J65" s="295">
        <v>0</v>
      </c>
      <c r="K65" s="295"/>
      <c r="L65" s="295"/>
      <c r="M65" s="295"/>
      <c r="N65" s="509">
        <f t="shared" si="7"/>
        <v>0</v>
      </c>
    </row>
    <row r="66" spans="1:14" ht="15.75" customHeight="1">
      <c r="A66" s="496" t="s">
        <v>161</v>
      </c>
      <c r="B66" s="295">
        <v>0</v>
      </c>
      <c r="C66" s="295"/>
      <c r="D66" s="508"/>
      <c r="E66" s="508"/>
      <c r="F66" s="508"/>
      <c r="G66" s="508"/>
      <c r="H66" s="292">
        <f t="shared" si="6"/>
        <v>0</v>
      </c>
      <c r="I66" s="292"/>
      <c r="J66" s="295">
        <v>0</v>
      </c>
      <c r="K66" s="295"/>
      <c r="L66" s="295"/>
      <c r="M66" s="295"/>
      <c r="N66" s="509">
        <f t="shared" si="7"/>
        <v>0</v>
      </c>
    </row>
    <row r="67" spans="1:14" ht="15.75" customHeight="1">
      <c r="A67" s="496" t="s">
        <v>125</v>
      </c>
      <c r="B67" s="295">
        <f>'Standard Budget w Cost Share'!N$72</f>
        <v>0</v>
      </c>
      <c r="C67" s="295"/>
      <c r="D67" s="508"/>
      <c r="E67" s="508"/>
      <c r="F67" s="508"/>
      <c r="G67" s="508"/>
      <c r="H67" s="292">
        <f t="shared" si="6"/>
        <v>0</v>
      </c>
      <c r="I67" s="292"/>
      <c r="J67" s="295">
        <f>'Standard Budget w Cost Share'!P$72</f>
        <v>0</v>
      </c>
      <c r="K67" s="295"/>
      <c r="L67" s="295"/>
      <c r="M67" s="295"/>
      <c r="N67" s="509">
        <f t="shared" si="7"/>
        <v>0</v>
      </c>
    </row>
    <row r="68" spans="1:14" ht="15.75" customHeight="1">
      <c r="A68" s="496" t="s">
        <v>162</v>
      </c>
      <c r="B68" s="295">
        <f>'Standard Budget w Cost Share'!N$61+'Standard Budget w Cost Share'!N$73</f>
        <v>0</v>
      </c>
      <c r="C68" s="295"/>
      <c r="D68" s="508"/>
      <c r="E68" s="508"/>
      <c r="F68" s="508"/>
      <c r="G68" s="508"/>
      <c r="H68" s="292">
        <f t="shared" si="6"/>
        <v>0</v>
      </c>
      <c r="I68" s="292"/>
      <c r="J68" s="295">
        <f>'Standard Budget w Cost Share'!P$61+'Standard Budget w Cost Share'!P$73</f>
        <v>0</v>
      </c>
      <c r="K68" s="295"/>
      <c r="L68" s="295"/>
      <c r="M68" s="295"/>
      <c r="N68" s="509">
        <f t="shared" si="7"/>
        <v>0</v>
      </c>
    </row>
    <row r="69" spans="1:14" ht="15.75" customHeight="1">
      <c r="A69" s="496" t="s">
        <v>163</v>
      </c>
      <c r="B69" s="295">
        <v>0</v>
      </c>
      <c r="C69" s="295"/>
      <c r="D69" s="508"/>
      <c r="E69" s="508"/>
      <c r="F69" s="508"/>
      <c r="G69" s="508"/>
      <c r="H69" s="292">
        <f t="shared" si="6"/>
        <v>0</v>
      </c>
      <c r="I69" s="292"/>
      <c r="J69" s="295">
        <v>0</v>
      </c>
      <c r="K69" s="295"/>
      <c r="L69" s="295"/>
      <c r="M69" s="295"/>
      <c r="N69" s="509">
        <f t="shared" si="7"/>
        <v>0</v>
      </c>
    </row>
    <row r="70" spans="1:14" ht="15.75" customHeight="1">
      <c r="A70" s="496" t="s">
        <v>164</v>
      </c>
      <c r="B70" s="295">
        <f>'Standard Budget w Cost Share'!N$63</f>
        <v>0</v>
      </c>
      <c r="C70" s="295"/>
      <c r="D70" s="508"/>
      <c r="E70" s="508"/>
      <c r="F70" s="508"/>
      <c r="G70" s="508"/>
      <c r="H70" s="292">
        <f t="shared" si="6"/>
        <v>0</v>
      </c>
      <c r="I70" s="292"/>
      <c r="J70" s="295">
        <f>'Standard Budget w Cost Share'!P$63</f>
        <v>0</v>
      </c>
      <c r="K70" s="295"/>
      <c r="L70" s="295"/>
      <c r="M70" s="295"/>
      <c r="N70" s="509">
        <f t="shared" si="7"/>
        <v>0</v>
      </c>
    </row>
    <row r="71" spans="1:14" ht="15.75" customHeight="1">
      <c r="A71" s="510" t="s">
        <v>165</v>
      </c>
      <c r="B71" s="295">
        <f>'Standard Budget w Cost Share'!N$71</f>
        <v>0</v>
      </c>
      <c r="C71" s="295"/>
      <c r="D71" s="508"/>
      <c r="E71" s="508"/>
      <c r="F71" s="508"/>
      <c r="G71" s="508"/>
      <c r="H71" s="292">
        <f t="shared" si="6"/>
        <v>0</v>
      </c>
      <c r="I71" s="292"/>
      <c r="J71" s="295">
        <f>'Standard Budget w Cost Share'!P$71</f>
        <v>0</v>
      </c>
      <c r="K71" s="292"/>
      <c r="L71" s="292"/>
      <c r="M71" s="292"/>
      <c r="N71" s="509">
        <f t="shared" si="7"/>
        <v>0</v>
      </c>
    </row>
    <row r="72" spans="1:14" ht="15.75" customHeight="1">
      <c r="A72" s="496" t="s">
        <v>166</v>
      </c>
      <c r="B72" s="295">
        <v>0</v>
      </c>
      <c r="C72" s="295"/>
      <c r="D72" s="508"/>
      <c r="E72" s="508"/>
      <c r="F72" s="508"/>
      <c r="G72" s="508"/>
      <c r="H72" s="292">
        <f t="shared" si="6"/>
        <v>0</v>
      </c>
      <c r="I72" s="292"/>
      <c r="J72" s="295">
        <v>0</v>
      </c>
      <c r="K72" s="295"/>
      <c r="L72" s="295"/>
      <c r="M72" s="295"/>
      <c r="N72" s="509">
        <f t="shared" si="7"/>
        <v>0</v>
      </c>
    </row>
    <row r="73" spans="1:14" ht="15.75" customHeight="1">
      <c r="A73" s="496" t="s">
        <v>167</v>
      </c>
      <c r="B73" s="295">
        <v>0</v>
      </c>
      <c r="C73" s="295"/>
      <c r="D73" s="508"/>
      <c r="E73" s="508"/>
      <c r="F73" s="508"/>
      <c r="G73" s="508"/>
      <c r="H73" s="292">
        <f t="shared" si="6"/>
        <v>0</v>
      </c>
      <c r="I73" s="292"/>
      <c r="J73" s="295">
        <v>0</v>
      </c>
      <c r="K73" s="295"/>
      <c r="L73" s="295"/>
      <c r="M73" s="295"/>
      <c r="N73" s="509">
        <f t="shared" si="7"/>
        <v>0</v>
      </c>
    </row>
    <row r="74" spans="1:14" ht="15.75" customHeight="1">
      <c r="A74" s="496" t="s">
        <v>168</v>
      </c>
      <c r="B74" s="295">
        <f>'Standard Budget w Cost Share'!N$62</f>
        <v>0</v>
      </c>
      <c r="C74" s="295"/>
      <c r="D74" s="508"/>
      <c r="E74" s="508"/>
      <c r="F74" s="508"/>
      <c r="G74" s="508"/>
      <c r="H74" s="292">
        <f t="shared" si="6"/>
        <v>0</v>
      </c>
      <c r="I74" s="292"/>
      <c r="J74" s="295">
        <f>'Standard Budget w Cost Share'!P$62</f>
        <v>0</v>
      </c>
      <c r="K74" s="295"/>
      <c r="L74" s="295"/>
      <c r="M74" s="295"/>
      <c r="N74" s="509">
        <f t="shared" si="7"/>
        <v>0</v>
      </c>
    </row>
    <row r="75" spans="1:14" ht="15.75" customHeight="1">
      <c r="A75" s="496" t="s">
        <v>169</v>
      </c>
      <c r="B75" s="295">
        <f>'Standard Budget w Cost Share'!N$46</f>
        <v>0</v>
      </c>
      <c r="C75" s="295"/>
      <c r="D75" s="508"/>
      <c r="E75" s="508"/>
      <c r="F75" s="508"/>
      <c r="G75" s="508"/>
      <c r="H75" s="292">
        <f t="shared" si="6"/>
        <v>0</v>
      </c>
      <c r="I75" s="292"/>
      <c r="J75" s="295">
        <f>'Standard Budget w Cost Share'!P$46</f>
        <v>0</v>
      </c>
      <c r="K75" s="295"/>
      <c r="L75" s="295"/>
      <c r="M75" s="295"/>
      <c r="N75" s="509">
        <f t="shared" si="7"/>
        <v>0</v>
      </c>
    </row>
    <row r="76" spans="1:14" ht="15.75" customHeight="1">
      <c r="A76" s="496" t="s">
        <v>170</v>
      </c>
      <c r="B76" s="295">
        <v>0</v>
      </c>
      <c r="C76" s="295"/>
      <c r="D76" s="508"/>
      <c r="E76" s="508"/>
      <c r="F76" s="508"/>
      <c r="G76" s="508"/>
      <c r="H76" s="292">
        <f t="shared" si="6"/>
        <v>0</v>
      </c>
      <c r="I76" s="292"/>
      <c r="J76" s="295">
        <v>0</v>
      </c>
      <c r="K76" s="295"/>
      <c r="L76" s="295"/>
      <c r="M76" s="295"/>
      <c r="N76" s="509">
        <f t="shared" si="7"/>
        <v>0</v>
      </c>
    </row>
    <row r="77" spans="1:14" ht="15.75" customHeight="1">
      <c r="A77" s="496" t="s">
        <v>265</v>
      </c>
      <c r="B77" s="508"/>
      <c r="C77" s="508"/>
      <c r="D77" s="511">
        <f>'Standard Budget w Cost Share'!N$80</f>
        <v>0</v>
      </c>
      <c r="E77" s="511">
        <f>'Standard Budget w Cost Share'!N$84</f>
        <v>0</v>
      </c>
      <c r="F77" s="511">
        <f>'Standard Budget w Cost Share'!N$88</f>
        <v>0</v>
      </c>
      <c r="G77" s="511">
        <f>'Standard Budget w Cost Share'!N$92</f>
        <v>0</v>
      </c>
      <c r="H77" s="292">
        <f t="shared" si="6"/>
        <v>0</v>
      </c>
      <c r="I77" s="292"/>
      <c r="J77" s="508"/>
      <c r="K77" s="508"/>
      <c r="L77" s="508"/>
      <c r="M77" s="295">
        <f>'Standard Budget w Cost Share'!P$80+'Standard Budget w Cost Share'!P$84+'Standard Budget w Cost Share'!P$88+'Standard Budget w Cost Share'!P$92</f>
        <v>0</v>
      </c>
      <c r="N77" s="509">
        <f t="shared" si="7"/>
        <v>0</v>
      </c>
    </row>
    <row r="78" spans="1:14" ht="15.75" customHeight="1">
      <c r="A78" s="512" t="s">
        <v>171</v>
      </c>
      <c r="B78" s="293"/>
      <c r="C78" s="293"/>
      <c r="D78" s="293"/>
      <c r="E78" s="293"/>
      <c r="F78" s="293"/>
      <c r="G78" s="293"/>
      <c r="H78" s="293"/>
      <c r="I78" s="292"/>
      <c r="J78" s="293"/>
      <c r="K78" s="293"/>
      <c r="L78" s="293"/>
      <c r="M78" s="293"/>
      <c r="N78" s="513"/>
    </row>
    <row r="79" spans="1:14" ht="15.75" customHeight="1">
      <c r="A79" s="514" t="s">
        <v>172</v>
      </c>
      <c r="B79" s="293"/>
      <c r="C79" s="293"/>
      <c r="D79" s="293"/>
      <c r="E79" s="293"/>
      <c r="F79" s="293"/>
      <c r="G79" s="293"/>
      <c r="H79" s="293">
        <f>SUM(B79:G79)</f>
        <v>0</v>
      </c>
      <c r="I79" s="292"/>
      <c r="J79" s="293"/>
      <c r="K79" s="293"/>
      <c r="L79" s="293"/>
      <c r="M79" s="293"/>
      <c r="N79" s="513">
        <f>SUM(J79:M79)</f>
        <v>0</v>
      </c>
    </row>
    <row r="80" spans="1:14" ht="15.75" customHeight="1">
      <c r="A80" s="514" t="s">
        <v>124</v>
      </c>
      <c r="B80" s="294"/>
      <c r="C80" s="294"/>
      <c r="D80" s="294"/>
      <c r="E80" s="294"/>
      <c r="F80" s="294"/>
      <c r="G80" s="294"/>
      <c r="H80" s="294">
        <f>SUM(B80:G80)</f>
        <v>0</v>
      </c>
      <c r="I80" s="292"/>
      <c r="J80" s="294"/>
      <c r="K80" s="294"/>
      <c r="L80" s="294"/>
      <c r="M80" s="294"/>
      <c r="N80" s="515">
        <f>SUM(J80:M80)</f>
        <v>0</v>
      </c>
    </row>
    <row r="81" spans="1:15" ht="15.75" customHeight="1">
      <c r="A81" s="516"/>
      <c r="B81" s="295"/>
      <c r="C81" s="295"/>
      <c r="D81" s="295"/>
      <c r="E81" s="295"/>
      <c r="F81" s="295"/>
      <c r="G81" s="295"/>
      <c r="H81" s="292"/>
      <c r="I81" s="292"/>
      <c r="J81" s="295"/>
      <c r="K81" s="295"/>
      <c r="L81" s="295"/>
      <c r="M81" s="295"/>
      <c r="N81" s="509"/>
    </row>
    <row r="82" spans="1:15" ht="15.75" customHeight="1">
      <c r="A82" s="496" t="s">
        <v>10</v>
      </c>
      <c r="B82" s="295">
        <f>ROUND(SUM(B56:B81),0)</f>
        <v>0</v>
      </c>
      <c r="C82" s="295">
        <f t="shared" ref="C82" si="8">ROUND(SUM(C56:C81),0)</f>
        <v>0</v>
      </c>
      <c r="D82" s="295">
        <f t="shared" ref="D82" si="9">ROUND(SUM(D56:D81),0)</f>
        <v>0</v>
      </c>
      <c r="E82" s="295">
        <f t="shared" ref="E82" si="10">ROUND(SUM(E56:E81),0)</f>
        <v>0</v>
      </c>
      <c r="F82" s="295">
        <f t="shared" ref="F82" si="11">ROUND(SUM(F56:F81),0)</f>
        <v>0</v>
      </c>
      <c r="G82" s="295">
        <f t="shared" ref="G82" si="12">ROUND(SUM(G56:G81),0)</f>
        <v>0</v>
      </c>
      <c r="H82" s="295">
        <f t="shared" ref="H82" si="13">SUM(H56:H81)</f>
        <v>0</v>
      </c>
      <c r="I82" s="292"/>
      <c r="J82" s="295">
        <f t="shared" ref="J82:N82" si="14">SUM(J56:J81)</f>
        <v>0</v>
      </c>
      <c r="K82" s="295">
        <f t="shared" si="14"/>
        <v>0</v>
      </c>
      <c r="L82" s="295">
        <f t="shared" si="14"/>
        <v>0</v>
      </c>
      <c r="M82" s="295">
        <f t="shared" si="14"/>
        <v>0</v>
      </c>
      <c r="N82" s="517">
        <f t="shared" si="14"/>
        <v>0</v>
      </c>
      <c r="O82" s="483"/>
    </row>
    <row r="83" spans="1:15" ht="15.75" customHeight="1">
      <c r="A83" s="496"/>
      <c r="B83" s="295"/>
      <c r="C83" s="295"/>
      <c r="D83" s="295"/>
      <c r="E83" s="295"/>
      <c r="F83" s="295"/>
      <c r="G83" s="295"/>
      <c r="H83" s="292"/>
      <c r="I83" s="292"/>
      <c r="J83" s="295"/>
      <c r="K83" s="295"/>
      <c r="L83" s="295"/>
      <c r="M83" s="295"/>
      <c r="N83" s="509"/>
    </row>
    <row r="84" spans="1:15" ht="15.75" customHeight="1">
      <c r="A84" s="496" t="s">
        <v>173</v>
      </c>
      <c r="B84" s="291">
        <f>ROUND(IF('Standard Budget w Cost Share'!$B$97="MTDC",(B82-B62-B75)*'Standard Budget w Cost Share'!$V$8,IF('Standard Budget w Cost Share'!$B$97="TDC",'Standard SAP Budgets w CS'!B82*'Standard Budget w Cost Share'!$V$8,0)),0)</f>
        <v>0</v>
      </c>
      <c r="C84" s="291">
        <f>ROUND(IF('Standard Budget w Cost Share'!$B$97="MTDC",(C82*0),IF('Standard Budget w Cost Share'!$B$97="TDC",'Standard SAP Budgets w CS'!C82*'Standard Budget w Cost Share'!$V$8,0)),0)</f>
        <v>0</v>
      </c>
      <c r="D84" s="291">
        <f>ROUND(IF('Standard Budget w Cost Share'!$B$97="MTDC",'Standard Budget w Cost Share'!M$80*'Standard Budget w Cost Share'!$V$8,IF('Standard Budget w Cost Share'!$B$97="TDC",D82*'Standard Budget w Cost Share'!$V$8,0)),0)</f>
        <v>0</v>
      </c>
      <c r="E84" s="291">
        <f>ROUND(IF('Standard Budget w Cost Share'!$B$97="MTDC",'Standard Budget w Cost Share'!M$84*'Standard Budget w Cost Share'!$V$8,IF('Standard Budget w Cost Share'!$B$97="TDC",E82*'Standard Budget w Cost Share'!$V$8,0)),0)</f>
        <v>0</v>
      </c>
      <c r="F84" s="291">
        <f>ROUND(IF('Standard Budget w Cost Share'!$B$97="MTDC",'Standard Budget w Cost Share'!M$88*'Standard Budget w Cost Share'!$V$8,IF('Standard Budget w Cost Share'!$B$97="TDC",F82*'Standard Budget w Cost Share'!$V$8,0)),0)</f>
        <v>0</v>
      </c>
      <c r="G84" s="291">
        <f>ROUND(IF('Standard Budget w Cost Share'!$B$97="MTDC",'Standard Budget w Cost Share'!M$92*'Standard Budget w Cost Share'!$V$8,IF('Standard Budget w Cost Share'!$B$97="TDC",G82*'Standard Budget w Cost Share'!$V$8,0)),0)</f>
        <v>0</v>
      </c>
      <c r="H84" s="296">
        <f>SUM(B84:G84)</f>
        <v>0</v>
      </c>
      <c r="I84" s="292"/>
      <c r="J84" s="291">
        <f>ROUND(IF('Standard Budget w Cost Share'!$B$97="MTDC",(J82-J62-J75)*'Standard Budget w Cost Share'!$V$8,IF('Standard Budget w Cost Share'!$B$97="TDC",'Standard SAP Budgets w CS'!J82*'Standard Budget w Cost Share'!$V$8,0)),0)</f>
        <v>0</v>
      </c>
      <c r="K84" s="291">
        <f>ROUND(IF('Standard Budget w Cost Share'!$B$97="MTDC",(K82*0),IF('Standard Budget w Cost Share'!$B$97="TDC",'Standard SAP Budgets w CS'!K82*'Standard Budget w Cost Share'!$V$8,0)),0)</f>
        <v>0</v>
      </c>
      <c r="L84" s="291">
        <f>ROUND(IF('Standard Budget w Cost Share'!$B$97="MTDC",(L82-L62-L75)*'Standard Budget w Cost Share'!$V$8,IF('Standard SAP Budgets w CS'!$B$88="TDC",'Standard SAP Budgets w CS'!L82*$S$6,0)),0)</f>
        <v>0</v>
      </c>
      <c r="M84" s="291">
        <v>0</v>
      </c>
      <c r="N84" s="518">
        <f>SUM(J84:M84)</f>
        <v>0</v>
      </c>
    </row>
    <row r="85" spans="1:15" ht="15.75" customHeight="1" thickBot="1">
      <c r="A85" s="496"/>
      <c r="B85" s="297">
        <f>+B82+B84</f>
        <v>0</v>
      </c>
      <c r="C85" s="297">
        <f>+C82+C84</f>
        <v>0</v>
      </c>
      <c r="D85" s="297">
        <f t="shared" ref="D85:G85" si="15">+D82+D84</f>
        <v>0</v>
      </c>
      <c r="E85" s="297">
        <f t="shared" si="15"/>
        <v>0</v>
      </c>
      <c r="F85" s="297">
        <f t="shared" si="15"/>
        <v>0</v>
      </c>
      <c r="G85" s="297">
        <f t="shared" si="15"/>
        <v>0</v>
      </c>
      <c r="H85" s="297">
        <f>+H82+H84</f>
        <v>0</v>
      </c>
      <c r="I85" s="292"/>
      <c r="J85" s="297">
        <f t="shared" ref="J85:N85" si="16">+J82+J84</f>
        <v>0</v>
      </c>
      <c r="K85" s="297">
        <f t="shared" si="16"/>
        <v>0</v>
      </c>
      <c r="L85" s="297">
        <f t="shared" si="16"/>
        <v>0</v>
      </c>
      <c r="M85" s="297">
        <f t="shared" si="16"/>
        <v>0</v>
      </c>
      <c r="N85" s="519">
        <f t="shared" si="16"/>
        <v>0</v>
      </c>
    </row>
    <row r="86" spans="1:15" ht="15.75" customHeight="1" thickTop="1">
      <c r="A86" s="496"/>
      <c r="B86" s="295"/>
      <c r="C86" s="295"/>
      <c r="D86" s="295"/>
      <c r="E86" s="295"/>
      <c r="F86" s="295"/>
      <c r="G86" s="295"/>
      <c r="H86" s="295"/>
      <c r="I86" s="292"/>
      <c r="J86" s="295"/>
      <c r="K86" s="295"/>
      <c r="L86" s="295"/>
      <c r="M86" s="295"/>
      <c r="N86" s="517"/>
    </row>
    <row r="87" spans="1:15" ht="15.75" customHeight="1">
      <c r="A87" s="525" t="s">
        <v>247</v>
      </c>
      <c r="B87" s="3"/>
      <c r="C87" s="3"/>
      <c r="D87" s="3"/>
      <c r="E87" s="3"/>
      <c r="F87" s="3"/>
      <c r="G87" s="3"/>
      <c r="J87" s="3"/>
      <c r="K87" s="3"/>
      <c r="L87" s="3"/>
      <c r="M87" s="3"/>
      <c r="N87" s="497"/>
    </row>
    <row r="88" spans="1:15" ht="15.75" customHeight="1" thickBot="1">
      <c r="A88" s="520"/>
      <c r="B88" s="522"/>
      <c r="C88" s="522"/>
      <c r="D88" s="522"/>
      <c r="E88" s="522"/>
      <c r="F88" s="522"/>
      <c r="G88" s="522"/>
      <c r="H88" s="523"/>
      <c r="I88" s="523"/>
      <c r="J88" s="522"/>
      <c r="K88" s="522"/>
      <c r="L88" s="522"/>
      <c r="M88" s="522"/>
      <c r="N88" s="524"/>
    </row>
    <row r="89" spans="1:15" ht="17.100000000000001" customHeight="1">
      <c r="A89" s="491" t="s">
        <v>140</v>
      </c>
      <c r="B89" s="492">
        <f>'Standard Budget w Cost Share'!B$2</f>
        <v>0</v>
      </c>
      <c r="C89" s="493"/>
      <c r="D89" s="492"/>
      <c r="E89" s="492"/>
      <c r="F89" s="492"/>
      <c r="G89" s="492"/>
      <c r="H89" s="494"/>
      <c r="I89" s="494"/>
      <c r="J89" s="492"/>
      <c r="K89" s="492"/>
      <c r="L89" s="489" t="s">
        <v>141</v>
      </c>
      <c r="M89" s="495"/>
      <c r="N89" s="490"/>
    </row>
    <row r="90" spans="1:15" ht="17.100000000000001" customHeight="1">
      <c r="A90" s="496" t="s">
        <v>55</v>
      </c>
      <c r="B90" s="3">
        <f>'Standard Budget w Cost Share'!B$3</f>
        <v>0</v>
      </c>
      <c r="C90" s="3"/>
      <c r="D90" s="3"/>
      <c r="E90" s="3"/>
      <c r="F90" s="3"/>
      <c r="G90" s="3"/>
      <c r="J90" s="3"/>
      <c r="K90" s="3"/>
      <c r="L90" s="3"/>
      <c r="M90" s="3"/>
      <c r="N90" s="497"/>
    </row>
    <row r="91" spans="1:15" ht="17.100000000000001" customHeight="1">
      <c r="A91" s="496" t="s">
        <v>103</v>
      </c>
      <c r="B91" s="3">
        <f>'Standard Budget w Cost Share'!B$4</f>
        <v>0</v>
      </c>
      <c r="C91" s="3"/>
      <c r="D91" s="3"/>
      <c r="E91" s="3"/>
      <c r="F91" s="3"/>
      <c r="G91" s="3"/>
      <c r="J91" s="3"/>
      <c r="K91" s="3"/>
      <c r="L91" s="3"/>
      <c r="M91" s="3"/>
      <c r="N91" s="497"/>
    </row>
    <row r="92" spans="1:15" ht="17.100000000000001" customHeight="1">
      <c r="A92" s="496" t="s">
        <v>56</v>
      </c>
      <c r="B92" s="3">
        <f>'Standard Budget w Cost Share'!B$6</f>
        <v>0</v>
      </c>
      <c r="C92" s="3"/>
      <c r="D92" s="3"/>
      <c r="E92" s="3"/>
      <c r="F92" s="3"/>
      <c r="G92" s="3"/>
      <c r="J92" s="3"/>
      <c r="K92" s="3"/>
      <c r="L92" s="3"/>
      <c r="M92" s="3"/>
      <c r="N92" s="497"/>
    </row>
    <row r="93" spans="1:15" ht="17.100000000000001" customHeight="1">
      <c r="A93" s="496" t="s">
        <v>105</v>
      </c>
      <c r="B93" s="3">
        <f>'Standard Budget w Cost Share'!B$7</f>
        <v>0</v>
      </c>
      <c r="C93" s="3"/>
      <c r="D93" s="3"/>
      <c r="E93" s="3"/>
      <c r="F93" s="3"/>
      <c r="G93" s="3"/>
      <c r="J93" s="3"/>
      <c r="K93" s="3"/>
      <c r="L93" s="3"/>
      <c r="M93" s="3"/>
      <c r="N93" s="497"/>
    </row>
    <row r="94" spans="1:15" ht="17.100000000000001" customHeight="1" thickBot="1">
      <c r="A94" s="496" t="s">
        <v>104</v>
      </c>
      <c r="B94" s="3">
        <f>'Standard Budget w Cost Share'!B$8</f>
        <v>0</v>
      </c>
      <c r="C94" s="3"/>
      <c r="D94" s="3"/>
      <c r="E94" s="3"/>
      <c r="F94" s="3"/>
      <c r="G94" s="3"/>
      <c r="J94" s="3"/>
      <c r="K94" s="3"/>
      <c r="L94" s="3"/>
      <c r="M94" s="3"/>
      <c r="N94" s="497"/>
    </row>
    <row r="95" spans="1:15" ht="17.100000000000001" customHeight="1" thickBot="1">
      <c r="A95" s="496"/>
      <c r="B95" s="592" t="s">
        <v>142</v>
      </c>
      <c r="C95" s="593"/>
      <c r="D95" s="593"/>
      <c r="E95" s="593"/>
      <c r="F95" s="593"/>
      <c r="G95" s="593"/>
      <c r="H95" s="594"/>
      <c r="I95" s="152"/>
      <c r="J95" s="592" t="s">
        <v>143</v>
      </c>
      <c r="K95" s="593"/>
      <c r="L95" s="593"/>
      <c r="M95" s="593"/>
      <c r="N95" s="594"/>
    </row>
    <row r="96" spans="1:15" ht="17.100000000000001" customHeight="1">
      <c r="A96" s="496" t="s">
        <v>140</v>
      </c>
      <c r="B96" s="3"/>
      <c r="C96" s="3"/>
      <c r="D96" s="498"/>
      <c r="E96" s="498"/>
      <c r="F96" s="498"/>
      <c r="G96" s="498"/>
      <c r="H96" s="153"/>
      <c r="I96" s="153"/>
      <c r="J96" s="3"/>
      <c r="K96" s="3"/>
      <c r="L96" s="498"/>
      <c r="M96" s="498"/>
      <c r="N96" s="499"/>
    </row>
    <row r="97" spans="1:14" ht="17.100000000000001" customHeight="1">
      <c r="A97" s="496" t="s">
        <v>144</v>
      </c>
      <c r="B97" s="500" t="s">
        <v>4</v>
      </c>
      <c r="C97" s="500"/>
      <c r="D97" s="500"/>
      <c r="E97" s="500"/>
      <c r="F97" s="500"/>
      <c r="G97" s="501"/>
      <c r="H97" s="153"/>
      <c r="I97" s="153"/>
      <c r="J97" s="500" t="s">
        <v>4</v>
      </c>
      <c r="K97" s="500"/>
      <c r="L97" s="500"/>
      <c r="M97" s="500"/>
      <c r="N97" s="499"/>
    </row>
    <row r="98" spans="1:14" ht="17.100000000000001" customHeight="1">
      <c r="A98" s="502" t="s">
        <v>176</v>
      </c>
      <c r="B98" s="503" t="s">
        <v>174</v>
      </c>
      <c r="C98" s="503" t="s">
        <v>175</v>
      </c>
      <c r="D98" s="503" t="s">
        <v>263</v>
      </c>
      <c r="E98" s="503" t="s">
        <v>263</v>
      </c>
      <c r="F98" s="503" t="s">
        <v>263</v>
      </c>
      <c r="G98" s="503" t="s">
        <v>263</v>
      </c>
      <c r="H98" s="152"/>
      <c r="I98" s="152"/>
      <c r="J98" s="503" t="s">
        <v>174</v>
      </c>
      <c r="K98" s="503" t="s">
        <v>175</v>
      </c>
      <c r="L98" s="504"/>
      <c r="M98" s="503" t="s">
        <v>264</v>
      </c>
      <c r="N98" s="505"/>
    </row>
    <row r="99" spans="1:14" ht="47.25">
      <c r="A99" s="506" t="s">
        <v>145</v>
      </c>
      <c r="B99" s="154" t="s">
        <v>146</v>
      </c>
      <c r="C99" s="154" t="s">
        <v>146</v>
      </c>
      <c r="D99" s="154" t="str">
        <f>'Standard Budget w Cost Share'!$A$77</f>
        <v xml:space="preserve">   Subaward #1 </v>
      </c>
      <c r="E99" s="154" t="str">
        <f>'Standard Budget w Cost Share'!$A$81</f>
        <v xml:space="preserve">   Subaward #2</v>
      </c>
      <c r="F99" s="154" t="str">
        <f>'Standard Budget w Cost Share'!$A$85</f>
        <v xml:space="preserve">   Subaward #3</v>
      </c>
      <c r="G99" s="154" t="str">
        <f>'Standard Budget w Cost Share'!$A$89</f>
        <v xml:space="preserve">   Subaward #4</v>
      </c>
      <c r="H99" s="155" t="s">
        <v>147</v>
      </c>
      <c r="I99" s="156"/>
      <c r="J99" s="154" t="s">
        <v>148</v>
      </c>
      <c r="K99" s="154" t="s">
        <v>148</v>
      </c>
      <c r="L99" s="154" t="s">
        <v>149</v>
      </c>
      <c r="M99" s="154" t="s">
        <v>150</v>
      </c>
      <c r="N99" s="507" t="s">
        <v>151</v>
      </c>
    </row>
    <row r="100" spans="1:14" ht="15.75" customHeight="1">
      <c r="A100" s="496" t="s">
        <v>152</v>
      </c>
      <c r="B100" s="295">
        <f>'Standard Budget w Cost Share'!U$39</f>
        <v>0</v>
      </c>
      <c r="C100" s="295"/>
      <c r="D100" s="508"/>
      <c r="E100" s="508"/>
      <c r="F100" s="508"/>
      <c r="G100" s="508"/>
      <c r="H100" s="292">
        <f t="shared" ref="H100:H121" si="17">SUM(B100:G100)</f>
        <v>0</v>
      </c>
      <c r="I100" s="292"/>
      <c r="J100" s="295">
        <f>'Standard Budget w Cost Share'!W$39</f>
        <v>0</v>
      </c>
      <c r="K100" s="295"/>
      <c r="L100" s="295"/>
      <c r="M100" s="295"/>
      <c r="N100" s="509">
        <f t="shared" ref="N100:N121" si="18">SUM(J100:M100)</f>
        <v>0</v>
      </c>
    </row>
    <row r="101" spans="1:14" ht="15.75" customHeight="1">
      <c r="A101" s="496" t="s">
        <v>153</v>
      </c>
      <c r="B101" s="295">
        <f>'Standard Budget w Cost Share'!U$40</f>
        <v>0</v>
      </c>
      <c r="C101" s="295"/>
      <c r="D101" s="508"/>
      <c r="E101" s="508"/>
      <c r="F101" s="508"/>
      <c r="G101" s="508"/>
      <c r="H101" s="292">
        <f t="shared" si="17"/>
        <v>0</v>
      </c>
      <c r="I101" s="292"/>
      <c r="J101" s="295">
        <f>'Standard Budget w Cost Share'!W$40</f>
        <v>0</v>
      </c>
      <c r="K101" s="295"/>
      <c r="L101" s="295"/>
      <c r="M101" s="295"/>
      <c r="N101" s="509">
        <f t="shared" si="18"/>
        <v>0</v>
      </c>
    </row>
    <row r="102" spans="1:14" ht="15.75" customHeight="1">
      <c r="A102" s="496" t="s">
        <v>154</v>
      </c>
      <c r="B102" s="295">
        <f>'Standard Budget w Cost Share'!U$41</f>
        <v>0</v>
      </c>
      <c r="C102" s="295"/>
      <c r="D102" s="508"/>
      <c r="E102" s="508"/>
      <c r="F102" s="508"/>
      <c r="G102" s="508"/>
      <c r="H102" s="292">
        <f t="shared" si="17"/>
        <v>0</v>
      </c>
      <c r="I102" s="292"/>
      <c r="J102" s="295">
        <f>'Standard Budget w Cost Share'!W$41</f>
        <v>0</v>
      </c>
      <c r="K102" s="295"/>
      <c r="L102" s="295"/>
      <c r="M102" s="295"/>
      <c r="N102" s="509">
        <f t="shared" si="18"/>
        <v>0</v>
      </c>
    </row>
    <row r="103" spans="1:14" ht="15.75" customHeight="1">
      <c r="A103" s="496" t="s">
        <v>155</v>
      </c>
      <c r="B103" s="295">
        <f>'Standard Budget w Cost Share'!U$48</f>
        <v>0</v>
      </c>
      <c r="C103" s="295"/>
      <c r="D103" s="508"/>
      <c r="E103" s="508"/>
      <c r="F103" s="508"/>
      <c r="G103" s="508"/>
      <c r="H103" s="292">
        <f t="shared" si="17"/>
        <v>0</v>
      </c>
      <c r="I103" s="292"/>
      <c r="J103" s="295">
        <f>'Standard Budget w Cost Share'!W$48</f>
        <v>0</v>
      </c>
      <c r="K103" s="295"/>
      <c r="L103" s="295"/>
      <c r="M103" s="295"/>
      <c r="N103" s="509">
        <f t="shared" si="18"/>
        <v>0</v>
      </c>
    </row>
    <row r="104" spans="1:14" ht="15.75" customHeight="1">
      <c r="A104" s="496" t="s">
        <v>156</v>
      </c>
      <c r="B104" s="295">
        <f>'Standard Budget w Cost Share'!U$49</f>
        <v>0</v>
      </c>
      <c r="C104" s="295"/>
      <c r="D104" s="508"/>
      <c r="E104" s="508"/>
      <c r="F104" s="508"/>
      <c r="G104" s="508"/>
      <c r="H104" s="292">
        <f t="shared" si="17"/>
        <v>0</v>
      </c>
      <c r="I104" s="292"/>
      <c r="J104" s="295">
        <f>'Standard Budget w Cost Share'!W$49</f>
        <v>0</v>
      </c>
      <c r="K104" s="295"/>
      <c r="L104" s="295"/>
      <c r="M104" s="295"/>
      <c r="N104" s="509">
        <f t="shared" si="18"/>
        <v>0</v>
      </c>
    </row>
    <row r="105" spans="1:14" ht="15.75" customHeight="1">
      <c r="A105" s="496" t="s">
        <v>131</v>
      </c>
      <c r="B105" s="295">
        <f>'Standard Budget w Cost Share'!U$64+'Standard Budget w Cost Share'!U$65+'Standard Budget w Cost Share'!U$66+'Standard Budget w Cost Share'!U$67+'Standard Budget w Cost Share'!U$68+'Standard Budget w Cost Share'!U$74</f>
        <v>0</v>
      </c>
      <c r="C105" s="295">
        <f>'Standard Budget w Cost Share'!U$55+'Standard Budget w Cost Share'!U$56+'Standard Budget w Cost Share'!U$57</f>
        <v>0</v>
      </c>
      <c r="D105" s="508"/>
      <c r="E105" s="508"/>
      <c r="F105" s="508"/>
      <c r="G105" s="508"/>
      <c r="H105" s="292">
        <f t="shared" si="17"/>
        <v>0</v>
      </c>
      <c r="I105" s="292"/>
      <c r="J105" s="295">
        <f>'Standard Budget w Cost Share'!W$64+'Standard Budget w Cost Share'!W$65+'Standard Budget w Cost Share'!W$66+'Standard Budget w Cost Share'!W$67+'Standard Budget w Cost Share'!W$68+'Standard Budget w Cost Share'!W$74</f>
        <v>0</v>
      </c>
      <c r="K105" s="295">
        <f>'Standard Budget w Cost Share'!W$55+'Standard Budget w Cost Share'!W$56+'Standard Budget w Cost Share'!W$57</f>
        <v>0</v>
      </c>
      <c r="L105" s="295"/>
      <c r="M105" s="295"/>
      <c r="N105" s="509">
        <f t="shared" si="18"/>
        <v>0</v>
      </c>
    </row>
    <row r="106" spans="1:14" ht="15.75" customHeight="1">
      <c r="A106" s="496" t="s">
        <v>157</v>
      </c>
      <c r="B106" s="295">
        <f>'Standard Budget w Cost Share'!U$69+'Standard Budget w Cost Share'!U$70</f>
        <v>0</v>
      </c>
      <c r="C106" s="295">
        <f>'Standard Budget w Cost Share'!U$53+'Standard Budget w Cost Share'!U$54</f>
        <v>0</v>
      </c>
      <c r="D106" s="508"/>
      <c r="E106" s="508"/>
      <c r="F106" s="508"/>
      <c r="G106" s="508"/>
      <c r="H106" s="292">
        <f t="shared" si="17"/>
        <v>0</v>
      </c>
      <c r="I106" s="292"/>
      <c r="J106" s="295">
        <f>'Standard Budget w Cost Share'!W$69+'Standard Budget w Cost Share'!W$70</f>
        <v>0</v>
      </c>
      <c r="K106" s="295">
        <f>'Standard Budget w Cost Share'!W$53+'Standard Budget w Cost Share'!W$54</f>
        <v>0</v>
      </c>
      <c r="L106" s="295"/>
      <c r="M106" s="295"/>
      <c r="N106" s="509">
        <f t="shared" si="18"/>
        <v>0</v>
      </c>
    </row>
    <row r="107" spans="1:14" ht="15.75" customHeight="1">
      <c r="A107" s="496" t="s">
        <v>158</v>
      </c>
      <c r="B107" s="295">
        <v>0</v>
      </c>
      <c r="C107" s="295"/>
      <c r="D107" s="508"/>
      <c r="E107" s="508"/>
      <c r="F107" s="508"/>
      <c r="G107" s="508"/>
      <c r="H107" s="292">
        <f t="shared" si="17"/>
        <v>0</v>
      </c>
      <c r="I107" s="292"/>
      <c r="J107" s="295">
        <v>0</v>
      </c>
      <c r="K107" s="295"/>
      <c r="L107" s="295"/>
      <c r="M107" s="295"/>
      <c r="N107" s="509">
        <f t="shared" si="18"/>
        <v>0</v>
      </c>
    </row>
    <row r="108" spans="1:14" ht="15.75" customHeight="1">
      <c r="A108" s="496" t="s">
        <v>159</v>
      </c>
      <c r="B108" s="295">
        <v>0</v>
      </c>
      <c r="C108" s="295"/>
      <c r="D108" s="508"/>
      <c r="E108" s="508"/>
      <c r="F108" s="508"/>
      <c r="G108" s="508"/>
      <c r="H108" s="292">
        <f t="shared" si="17"/>
        <v>0</v>
      </c>
      <c r="I108" s="292"/>
      <c r="J108" s="295">
        <v>0</v>
      </c>
      <c r="K108" s="295"/>
      <c r="L108" s="295"/>
      <c r="M108" s="295"/>
      <c r="N108" s="509">
        <f t="shared" si="18"/>
        <v>0</v>
      </c>
    </row>
    <row r="109" spans="1:14" ht="15.75" customHeight="1">
      <c r="A109" s="496" t="s">
        <v>160</v>
      </c>
      <c r="B109" s="295">
        <v>0</v>
      </c>
      <c r="C109" s="295"/>
      <c r="D109" s="508"/>
      <c r="E109" s="508"/>
      <c r="F109" s="508"/>
      <c r="G109" s="508"/>
      <c r="H109" s="292">
        <f t="shared" si="17"/>
        <v>0</v>
      </c>
      <c r="I109" s="292"/>
      <c r="J109" s="295">
        <v>0</v>
      </c>
      <c r="K109" s="295"/>
      <c r="L109" s="295"/>
      <c r="M109" s="295"/>
      <c r="N109" s="509">
        <f t="shared" si="18"/>
        <v>0</v>
      </c>
    </row>
    <row r="110" spans="1:14" ht="15.75" customHeight="1">
      <c r="A110" s="496" t="s">
        <v>161</v>
      </c>
      <c r="B110" s="295">
        <v>0</v>
      </c>
      <c r="C110" s="295"/>
      <c r="D110" s="508"/>
      <c r="E110" s="508"/>
      <c r="F110" s="508"/>
      <c r="G110" s="508"/>
      <c r="H110" s="292">
        <f t="shared" si="17"/>
        <v>0</v>
      </c>
      <c r="I110" s="292"/>
      <c r="J110" s="295">
        <v>0</v>
      </c>
      <c r="K110" s="295"/>
      <c r="L110" s="295"/>
      <c r="M110" s="295"/>
      <c r="N110" s="509">
        <f t="shared" si="18"/>
        <v>0</v>
      </c>
    </row>
    <row r="111" spans="1:14" ht="15.75" customHeight="1">
      <c r="A111" s="496" t="s">
        <v>125</v>
      </c>
      <c r="B111" s="295">
        <f>'Standard Budget w Cost Share'!U$72</f>
        <v>0</v>
      </c>
      <c r="C111" s="295"/>
      <c r="D111" s="508"/>
      <c r="E111" s="508"/>
      <c r="F111" s="508"/>
      <c r="G111" s="508"/>
      <c r="H111" s="292">
        <f t="shared" si="17"/>
        <v>0</v>
      </c>
      <c r="I111" s="292"/>
      <c r="J111" s="295">
        <f>'Standard Budget w Cost Share'!W$72</f>
        <v>0</v>
      </c>
      <c r="K111" s="295"/>
      <c r="L111" s="295"/>
      <c r="M111" s="295"/>
      <c r="N111" s="509">
        <f t="shared" si="18"/>
        <v>0</v>
      </c>
    </row>
    <row r="112" spans="1:14" ht="15.75" customHeight="1">
      <c r="A112" s="496" t="s">
        <v>162</v>
      </c>
      <c r="B112" s="295">
        <f>'Standard Budget w Cost Share'!U$61+'Standard Budget w Cost Share'!U$73</f>
        <v>0</v>
      </c>
      <c r="C112" s="295"/>
      <c r="D112" s="508"/>
      <c r="E112" s="508"/>
      <c r="F112" s="508"/>
      <c r="G112" s="508"/>
      <c r="H112" s="292">
        <f t="shared" si="17"/>
        <v>0</v>
      </c>
      <c r="I112" s="292"/>
      <c r="J112" s="295">
        <f>'Standard Budget w Cost Share'!W$61+'Standard Budget w Cost Share'!W$73</f>
        <v>0</v>
      </c>
      <c r="K112" s="295"/>
      <c r="L112" s="295"/>
      <c r="M112" s="295"/>
      <c r="N112" s="509">
        <f t="shared" si="18"/>
        <v>0</v>
      </c>
    </row>
    <row r="113" spans="1:14" ht="15.75" customHeight="1">
      <c r="A113" s="496" t="s">
        <v>163</v>
      </c>
      <c r="B113" s="295">
        <v>0</v>
      </c>
      <c r="C113" s="295"/>
      <c r="D113" s="508"/>
      <c r="E113" s="508"/>
      <c r="F113" s="508"/>
      <c r="G113" s="508"/>
      <c r="H113" s="292">
        <f t="shared" si="17"/>
        <v>0</v>
      </c>
      <c r="I113" s="292"/>
      <c r="J113" s="295">
        <v>0</v>
      </c>
      <c r="K113" s="295"/>
      <c r="L113" s="295"/>
      <c r="M113" s="295"/>
      <c r="N113" s="509">
        <f t="shared" si="18"/>
        <v>0</v>
      </c>
    </row>
    <row r="114" spans="1:14" ht="15.75" customHeight="1">
      <c r="A114" s="496" t="s">
        <v>164</v>
      </c>
      <c r="B114" s="295">
        <f>'Standard Budget w Cost Share'!U$63</f>
        <v>0</v>
      </c>
      <c r="C114" s="295"/>
      <c r="D114" s="508"/>
      <c r="E114" s="508"/>
      <c r="F114" s="508"/>
      <c r="G114" s="508"/>
      <c r="H114" s="292">
        <f t="shared" si="17"/>
        <v>0</v>
      </c>
      <c r="I114" s="292"/>
      <c r="J114" s="295">
        <f>'Standard Budget w Cost Share'!W$63</f>
        <v>0</v>
      </c>
      <c r="K114" s="295"/>
      <c r="L114" s="295"/>
      <c r="M114" s="295"/>
      <c r="N114" s="509">
        <f t="shared" si="18"/>
        <v>0</v>
      </c>
    </row>
    <row r="115" spans="1:14" ht="15.75" customHeight="1">
      <c r="A115" s="510" t="s">
        <v>165</v>
      </c>
      <c r="B115" s="295">
        <f>'Standard Budget w Cost Share'!U$71</f>
        <v>0</v>
      </c>
      <c r="C115" s="295"/>
      <c r="D115" s="508"/>
      <c r="E115" s="508"/>
      <c r="F115" s="508"/>
      <c r="G115" s="508"/>
      <c r="H115" s="292">
        <f t="shared" si="17"/>
        <v>0</v>
      </c>
      <c r="I115" s="292"/>
      <c r="J115" s="295">
        <f>'Standard Budget w Cost Share'!W$71</f>
        <v>0</v>
      </c>
      <c r="K115" s="292"/>
      <c r="L115" s="292"/>
      <c r="M115" s="292"/>
      <c r="N115" s="509">
        <f t="shared" si="18"/>
        <v>0</v>
      </c>
    </row>
    <row r="116" spans="1:14" ht="15.75" customHeight="1">
      <c r="A116" s="496" t="s">
        <v>166</v>
      </c>
      <c r="B116" s="295">
        <v>0</v>
      </c>
      <c r="C116" s="295"/>
      <c r="D116" s="508"/>
      <c r="E116" s="508"/>
      <c r="F116" s="508"/>
      <c r="G116" s="508"/>
      <c r="H116" s="292">
        <f t="shared" si="17"/>
        <v>0</v>
      </c>
      <c r="I116" s="292"/>
      <c r="J116" s="295">
        <v>0</v>
      </c>
      <c r="K116" s="295"/>
      <c r="L116" s="295"/>
      <c r="M116" s="295"/>
      <c r="N116" s="509">
        <f t="shared" si="18"/>
        <v>0</v>
      </c>
    </row>
    <row r="117" spans="1:14" ht="15.75" customHeight="1">
      <c r="A117" s="496" t="s">
        <v>167</v>
      </c>
      <c r="B117" s="295">
        <v>0</v>
      </c>
      <c r="C117" s="295"/>
      <c r="D117" s="508"/>
      <c r="E117" s="508"/>
      <c r="F117" s="508"/>
      <c r="G117" s="508"/>
      <c r="H117" s="292">
        <f t="shared" si="17"/>
        <v>0</v>
      </c>
      <c r="I117" s="292"/>
      <c r="J117" s="295">
        <v>0</v>
      </c>
      <c r="K117" s="295"/>
      <c r="L117" s="295"/>
      <c r="M117" s="295"/>
      <c r="N117" s="509">
        <f t="shared" si="18"/>
        <v>0</v>
      </c>
    </row>
    <row r="118" spans="1:14" ht="15.75" customHeight="1">
      <c r="A118" s="496" t="s">
        <v>168</v>
      </c>
      <c r="B118" s="295">
        <f>'Standard Budget w Cost Share'!U$62</f>
        <v>0</v>
      </c>
      <c r="C118" s="295"/>
      <c r="D118" s="508"/>
      <c r="E118" s="508"/>
      <c r="F118" s="508"/>
      <c r="G118" s="508"/>
      <c r="H118" s="292">
        <f t="shared" si="17"/>
        <v>0</v>
      </c>
      <c r="I118" s="292"/>
      <c r="J118" s="295">
        <f>'Standard Budget w Cost Share'!W$62</f>
        <v>0</v>
      </c>
      <c r="K118" s="295"/>
      <c r="L118" s="295"/>
      <c r="M118" s="295"/>
      <c r="N118" s="509">
        <f t="shared" si="18"/>
        <v>0</v>
      </c>
    </row>
    <row r="119" spans="1:14" ht="15.75" customHeight="1">
      <c r="A119" s="496" t="s">
        <v>169</v>
      </c>
      <c r="B119" s="295">
        <f>'Standard Budget w Cost Share'!U$46</f>
        <v>0</v>
      </c>
      <c r="C119" s="295"/>
      <c r="D119" s="508"/>
      <c r="E119" s="508"/>
      <c r="F119" s="508"/>
      <c r="G119" s="508"/>
      <c r="H119" s="292">
        <f t="shared" si="17"/>
        <v>0</v>
      </c>
      <c r="I119" s="292"/>
      <c r="J119" s="295">
        <f>'Standard Budget w Cost Share'!W$46</f>
        <v>0</v>
      </c>
      <c r="K119" s="295"/>
      <c r="L119" s="295"/>
      <c r="M119" s="295"/>
      <c r="N119" s="509">
        <f t="shared" si="18"/>
        <v>0</v>
      </c>
    </row>
    <row r="120" spans="1:14" ht="15.75" customHeight="1">
      <c r="A120" s="496" t="s">
        <v>170</v>
      </c>
      <c r="B120" s="295">
        <v>0</v>
      </c>
      <c r="C120" s="295"/>
      <c r="D120" s="508"/>
      <c r="E120" s="508"/>
      <c r="F120" s="508"/>
      <c r="G120" s="508"/>
      <c r="H120" s="292">
        <f t="shared" si="17"/>
        <v>0</v>
      </c>
      <c r="I120" s="292"/>
      <c r="J120" s="295">
        <v>0</v>
      </c>
      <c r="K120" s="295"/>
      <c r="L120" s="295"/>
      <c r="M120" s="295"/>
      <c r="N120" s="509">
        <f t="shared" si="18"/>
        <v>0</v>
      </c>
    </row>
    <row r="121" spans="1:14" ht="15.75" customHeight="1">
      <c r="A121" s="496" t="s">
        <v>265</v>
      </c>
      <c r="B121" s="508"/>
      <c r="C121" s="508"/>
      <c r="D121" s="511">
        <f>'Standard Budget w Cost Share'!U$80</f>
        <v>0</v>
      </c>
      <c r="E121" s="511">
        <f>'Standard Budget w Cost Share'!U$84</f>
        <v>0</v>
      </c>
      <c r="F121" s="511">
        <f>'Standard Budget w Cost Share'!U$88</f>
        <v>0</v>
      </c>
      <c r="G121" s="511">
        <f>'Standard Budget w Cost Share'!U$92</f>
        <v>0</v>
      </c>
      <c r="H121" s="292">
        <f t="shared" si="17"/>
        <v>0</v>
      </c>
      <c r="I121" s="292"/>
      <c r="J121" s="508"/>
      <c r="K121" s="508"/>
      <c r="L121" s="508"/>
      <c r="M121" s="295">
        <f>'Standard Budget w Cost Share'!W$80+'Standard Budget w Cost Share'!W$84+'Standard Budget w Cost Share'!W$88+'Standard Budget w Cost Share'!W$92</f>
        <v>0</v>
      </c>
      <c r="N121" s="509">
        <f t="shared" si="18"/>
        <v>0</v>
      </c>
    </row>
    <row r="122" spans="1:14" ht="15.75" customHeight="1">
      <c r="A122" s="512" t="s">
        <v>171</v>
      </c>
      <c r="B122" s="293"/>
      <c r="C122" s="293"/>
      <c r="D122" s="293"/>
      <c r="E122" s="293"/>
      <c r="F122" s="293"/>
      <c r="G122" s="293"/>
      <c r="H122" s="293"/>
      <c r="I122" s="292"/>
      <c r="J122" s="293"/>
      <c r="K122" s="293"/>
      <c r="L122" s="293"/>
      <c r="M122" s="293"/>
      <c r="N122" s="513"/>
    </row>
    <row r="123" spans="1:14" ht="15.75" customHeight="1">
      <c r="A123" s="514" t="s">
        <v>172</v>
      </c>
      <c r="B123" s="293"/>
      <c r="C123" s="293"/>
      <c r="D123" s="293"/>
      <c r="E123" s="293"/>
      <c r="F123" s="293"/>
      <c r="G123" s="293"/>
      <c r="H123" s="293">
        <f>SUM(B123:G123)</f>
        <v>0</v>
      </c>
      <c r="I123" s="292"/>
      <c r="J123" s="293"/>
      <c r="K123" s="293"/>
      <c r="L123" s="293"/>
      <c r="M123" s="293"/>
      <c r="N123" s="513">
        <f>SUM(J123:M123)</f>
        <v>0</v>
      </c>
    </row>
    <row r="124" spans="1:14" ht="15.75" customHeight="1">
      <c r="A124" s="514" t="s">
        <v>124</v>
      </c>
      <c r="B124" s="294"/>
      <c r="C124" s="294"/>
      <c r="D124" s="294"/>
      <c r="E124" s="294"/>
      <c r="F124" s="294"/>
      <c r="G124" s="294"/>
      <c r="H124" s="294">
        <f>SUM(B124:G124)</f>
        <v>0</v>
      </c>
      <c r="I124" s="292"/>
      <c r="J124" s="294"/>
      <c r="K124" s="294"/>
      <c r="L124" s="294"/>
      <c r="M124" s="294"/>
      <c r="N124" s="515">
        <f>SUM(J124:M124)</f>
        <v>0</v>
      </c>
    </row>
    <row r="125" spans="1:14" ht="15.75" customHeight="1">
      <c r="A125" s="516"/>
      <c r="B125" s="295"/>
      <c r="C125" s="295"/>
      <c r="D125" s="295"/>
      <c r="E125" s="295"/>
      <c r="F125" s="295"/>
      <c r="G125" s="295"/>
      <c r="H125" s="292"/>
      <c r="I125" s="292"/>
      <c r="J125" s="295"/>
      <c r="K125" s="295"/>
      <c r="L125" s="295"/>
      <c r="M125" s="295"/>
      <c r="N125" s="509"/>
    </row>
    <row r="126" spans="1:14" ht="15.75" customHeight="1">
      <c r="A126" s="496" t="s">
        <v>10</v>
      </c>
      <c r="B126" s="295">
        <f>ROUND(SUM(B100:B125),0)</f>
        <v>0</v>
      </c>
      <c r="C126" s="295">
        <f t="shared" ref="C126" si="19">ROUND(SUM(C100:C125),0)</f>
        <v>0</v>
      </c>
      <c r="D126" s="295">
        <f t="shared" ref="D126" si="20">ROUND(SUM(D100:D125),0)</f>
        <v>0</v>
      </c>
      <c r="E126" s="295">
        <f t="shared" ref="E126" si="21">ROUND(SUM(E100:E125),0)</f>
        <v>0</v>
      </c>
      <c r="F126" s="295">
        <f t="shared" ref="F126" si="22">ROUND(SUM(F100:F125),0)</f>
        <v>0</v>
      </c>
      <c r="G126" s="295">
        <f t="shared" ref="G126" si="23">ROUND(SUM(G100:G125),0)</f>
        <v>0</v>
      </c>
      <c r="H126" s="295">
        <f t="shared" ref="H126" si="24">SUM(H100:H125)</f>
        <v>0</v>
      </c>
      <c r="I126" s="292"/>
      <c r="J126" s="295">
        <f t="shared" ref="J126:N126" si="25">SUM(J100:J125)</f>
        <v>0</v>
      </c>
      <c r="K126" s="295">
        <f t="shared" si="25"/>
        <v>0</v>
      </c>
      <c r="L126" s="295">
        <f t="shared" si="25"/>
        <v>0</v>
      </c>
      <c r="M126" s="295">
        <f t="shared" si="25"/>
        <v>0</v>
      </c>
      <c r="N126" s="517">
        <f t="shared" si="25"/>
        <v>0</v>
      </c>
    </row>
    <row r="127" spans="1:14" ht="15.75" customHeight="1">
      <c r="A127" s="496"/>
      <c r="B127" s="295"/>
      <c r="C127" s="295"/>
      <c r="D127" s="295"/>
      <c r="E127" s="295"/>
      <c r="F127" s="295"/>
      <c r="G127" s="295"/>
      <c r="H127" s="292"/>
      <c r="I127" s="292"/>
      <c r="J127" s="295"/>
      <c r="K127" s="295"/>
      <c r="L127" s="295"/>
      <c r="M127" s="295"/>
      <c r="N127" s="509"/>
    </row>
    <row r="128" spans="1:14" ht="15.75" customHeight="1">
      <c r="A128" s="496" t="s">
        <v>173</v>
      </c>
      <c r="B128" s="291">
        <f>ROUND(IF('Standard Budget w Cost Share'!$B$97="MTDC",(B126-B106-B119)*'Standard Budget w Cost Share'!$W$8,IF('Standard Budget w Cost Share'!$B$97="TDC",'Standard SAP Budgets w CS'!B126*'Standard Budget w Cost Share'!$W$8,0)),0)</f>
        <v>0</v>
      </c>
      <c r="C128" s="291">
        <f>ROUND(IF('Standard Budget w Cost Share'!$B$97="MTDC",(C126*0),IF('Standard Budget w Cost Share'!$B$97="TDC",'Standard SAP Budgets w CS'!C126*'Standard Budget w Cost Share'!$W$8,0)),0)</f>
        <v>0</v>
      </c>
      <c r="D128" s="291">
        <f>ROUND(IF('Standard Budget w Cost Share'!$B$97="MTDC",'Standard Budget w Cost Share'!T$80*'Standard Budget w Cost Share'!$W$8,IF('Standard Budget w Cost Share'!$B$97="TDC",D126*'Standard Budget w Cost Share'!$W$8,0)),0)</f>
        <v>0</v>
      </c>
      <c r="E128" s="291">
        <f>ROUND(IF('Standard Budget w Cost Share'!$B$97="MTDC",'Standard Budget w Cost Share'!T$84*'Standard Budget w Cost Share'!$W$8,IF('Standard Budget w Cost Share'!$B$97="TDC",E126*'Standard Budget w Cost Share'!$W$8,0)),0)</f>
        <v>0</v>
      </c>
      <c r="F128" s="291">
        <f>ROUND(IF('Standard Budget w Cost Share'!$B$97="MTDC",'Standard Budget w Cost Share'!T$88*'Standard Budget w Cost Share'!$W$8,IF('Standard Budget w Cost Share'!$B$97="TDC",F126*'Standard Budget w Cost Share'!$W$8,0)),0)</f>
        <v>0</v>
      </c>
      <c r="G128" s="291">
        <f>ROUND(IF('Standard Budget w Cost Share'!$B$97="MTDC",'Standard Budget w Cost Share'!T$92*'Standard Budget w Cost Share'!$W$8,IF('Standard Budget w Cost Share'!$B$97="TDC",G126*'Standard Budget w Cost Share'!$W$8,0)),0)</f>
        <v>0</v>
      </c>
      <c r="H128" s="296">
        <f>SUM(B128:G128)</f>
        <v>0</v>
      </c>
      <c r="I128" s="292"/>
      <c r="J128" s="291">
        <f>ROUND(IF('Standard Budget w Cost Share'!$B$97="MTDC",(J126-J106-J119)*'Standard Budget w Cost Share'!$W$8,IF('Standard Budget w Cost Share'!$B$97="TDC",'Standard SAP Budgets w CS'!J126*'Standard Budget w Cost Share'!W$8,0)),0)</f>
        <v>0</v>
      </c>
      <c r="K128" s="291">
        <f>ROUND(IF('Standard Budget w Cost Share'!$B$97="MTDC",(K126*0),IF('Standard Budget w Cost Share'!$B$97="TDC",'Standard SAP Budgets w CS'!K126*'Standard Budget w Cost Share'!$W$8,0)),0)</f>
        <v>0</v>
      </c>
      <c r="L128" s="291">
        <f>ROUND(IF('Standard Budget w Cost Share'!$B$97="MTDC",(L126-L106-L119)*'Standard Budget w Cost Share'!$W$8,IF('Standard SAP Budgets w CS'!$B$88="TDC",'Standard SAP Budgets w CS'!L126*$S$6,0)),0)</f>
        <v>0</v>
      </c>
      <c r="M128" s="291">
        <v>0</v>
      </c>
      <c r="N128" s="518">
        <f>SUM(J128:M128)</f>
        <v>0</v>
      </c>
    </row>
    <row r="129" spans="1:14" ht="15.75" customHeight="1" thickBot="1">
      <c r="A129" s="496"/>
      <c r="B129" s="297">
        <f>+B126+B128</f>
        <v>0</v>
      </c>
      <c r="C129" s="297">
        <f>+C126+C128</f>
        <v>0</v>
      </c>
      <c r="D129" s="297">
        <f t="shared" ref="D129:G129" si="26">+D126+D128</f>
        <v>0</v>
      </c>
      <c r="E129" s="297">
        <f t="shared" si="26"/>
        <v>0</v>
      </c>
      <c r="F129" s="297">
        <f t="shared" si="26"/>
        <v>0</v>
      </c>
      <c r="G129" s="297">
        <f t="shared" si="26"/>
        <v>0</v>
      </c>
      <c r="H129" s="297">
        <f>+H126+H128</f>
        <v>0</v>
      </c>
      <c r="I129" s="292"/>
      <c r="J129" s="297">
        <f t="shared" ref="J129:N129" si="27">+J126+J128</f>
        <v>0</v>
      </c>
      <c r="K129" s="297">
        <f t="shared" si="27"/>
        <v>0</v>
      </c>
      <c r="L129" s="297">
        <f t="shared" si="27"/>
        <v>0</v>
      </c>
      <c r="M129" s="297">
        <f t="shared" si="27"/>
        <v>0</v>
      </c>
      <c r="N129" s="519">
        <f t="shared" si="27"/>
        <v>0</v>
      </c>
    </row>
    <row r="130" spans="1:14" ht="15.75" customHeight="1" thickTop="1">
      <c r="A130" s="496"/>
      <c r="B130" s="295"/>
      <c r="C130" s="295"/>
      <c r="D130" s="295"/>
      <c r="E130" s="295"/>
      <c r="F130" s="295"/>
      <c r="G130" s="295"/>
      <c r="H130" s="295"/>
      <c r="I130" s="292"/>
      <c r="J130" s="295"/>
      <c r="K130" s="295"/>
      <c r="L130" s="295"/>
      <c r="M130" s="295"/>
      <c r="N130" s="517"/>
    </row>
    <row r="131" spans="1:14" ht="15.75" customHeight="1">
      <c r="A131" s="525" t="s">
        <v>247</v>
      </c>
      <c r="B131" s="3"/>
      <c r="C131" s="3"/>
      <c r="D131" s="3"/>
      <c r="E131" s="3"/>
      <c r="F131" s="3"/>
      <c r="G131" s="3"/>
      <c r="J131" s="3"/>
      <c r="K131" s="3"/>
      <c r="L131" s="3"/>
      <c r="M131" s="3"/>
      <c r="N131" s="497"/>
    </row>
    <row r="132" spans="1:14" ht="15.75" customHeight="1" thickBot="1">
      <c r="A132" s="520"/>
      <c r="B132" s="522"/>
      <c r="C132" s="522"/>
      <c r="D132" s="522"/>
      <c r="E132" s="522"/>
      <c r="F132" s="522"/>
      <c r="G132" s="522"/>
      <c r="H132" s="523"/>
      <c r="I132" s="523"/>
      <c r="J132" s="522"/>
      <c r="K132" s="522"/>
      <c r="L132" s="522"/>
      <c r="M132" s="522"/>
      <c r="N132" s="524"/>
    </row>
    <row r="133" spans="1:14" ht="17.100000000000001" customHeight="1">
      <c r="A133" s="491" t="s">
        <v>140</v>
      </c>
      <c r="B133" s="492">
        <f>'Standard Budget w Cost Share'!B$2</f>
        <v>0</v>
      </c>
      <c r="C133" s="493"/>
      <c r="D133" s="492"/>
      <c r="E133" s="492"/>
      <c r="F133" s="492"/>
      <c r="G133" s="492"/>
      <c r="H133" s="494"/>
      <c r="I133" s="494"/>
      <c r="J133" s="492"/>
      <c r="K133" s="492"/>
      <c r="L133" s="489" t="s">
        <v>141</v>
      </c>
      <c r="M133" s="495"/>
      <c r="N133" s="490"/>
    </row>
    <row r="134" spans="1:14" ht="17.100000000000001" customHeight="1">
      <c r="A134" s="496" t="s">
        <v>55</v>
      </c>
      <c r="B134" s="3">
        <f>'Standard Budget w Cost Share'!B$3</f>
        <v>0</v>
      </c>
      <c r="C134" s="3"/>
      <c r="D134" s="3"/>
      <c r="E134" s="3"/>
      <c r="F134" s="3"/>
      <c r="G134" s="3"/>
      <c r="J134" s="3"/>
      <c r="K134" s="3"/>
      <c r="L134" s="3"/>
      <c r="M134" s="3"/>
      <c r="N134" s="497"/>
    </row>
    <row r="135" spans="1:14" ht="17.100000000000001" customHeight="1">
      <c r="A135" s="496" t="s">
        <v>103</v>
      </c>
      <c r="B135" s="3">
        <f>'Standard Budget w Cost Share'!B$4</f>
        <v>0</v>
      </c>
      <c r="C135" s="3"/>
      <c r="D135" s="3"/>
      <c r="E135" s="3"/>
      <c r="F135" s="3"/>
      <c r="G135" s="3"/>
      <c r="J135" s="3"/>
      <c r="K135" s="3"/>
      <c r="L135" s="3"/>
      <c r="M135" s="3"/>
      <c r="N135" s="497"/>
    </row>
    <row r="136" spans="1:14" ht="17.100000000000001" customHeight="1">
      <c r="A136" s="496" t="s">
        <v>56</v>
      </c>
      <c r="B136" s="3">
        <f>'Standard Budget w Cost Share'!B$6</f>
        <v>0</v>
      </c>
      <c r="C136" s="3"/>
      <c r="D136" s="3"/>
      <c r="E136" s="3"/>
      <c r="F136" s="3"/>
      <c r="G136" s="3"/>
      <c r="J136" s="3"/>
      <c r="K136" s="3"/>
      <c r="L136" s="3"/>
      <c r="M136" s="3"/>
      <c r="N136" s="497"/>
    </row>
    <row r="137" spans="1:14" ht="17.100000000000001" customHeight="1">
      <c r="A137" s="496" t="s">
        <v>105</v>
      </c>
      <c r="B137" s="3">
        <f>'Standard Budget w Cost Share'!B$7</f>
        <v>0</v>
      </c>
      <c r="C137" s="3"/>
      <c r="D137" s="3"/>
      <c r="E137" s="3"/>
      <c r="F137" s="3"/>
      <c r="G137" s="3"/>
      <c r="J137" s="3"/>
      <c r="K137" s="3"/>
      <c r="L137" s="3"/>
      <c r="M137" s="3"/>
      <c r="N137" s="497"/>
    </row>
    <row r="138" spans="1:14" ht="17.100000000000001" customHeight="1" thickBot="1">
      <c r="A138" s="496" t="s">
        <v>104</v>
      </c>
      <c r="B138" s="3">
        <f>'Standard Budget w Cost Share'!B$8</f>
        <v>0</v>
      </c>
      <c r="C138" s="3"/>
      <c r="D138" s="3"/>
      <c r="E138" s="3"/>
      <c r="F138" s="3"/>
      <c r="G138" s="3"/>
      <c r="J138" s="3"/>
      <c r="K138" s="3"/>
      <c r="L138" s="3"/>
      <c r="M138" s="3"/>
      <c r="N138" s="497"/>
    </row>
    <row r="139" spans="1:14" ht="17.100000000000001" customHeight="1" thickBot="1">
      <c r="A139" s="496"/>
      <c r="B139" s="592" t="s">
        <v>142</v>
      </c>
      <c r="C139" s="593"/>
      <c r="D139" s="593"/>
      <c r="E139" s="593"/>
      <c r="F139" s="593"/>
      <c r="G139" s="593"/>
      <c r="H139" s="594"/>
      <c r="I139" s="152"/>
      <c r="J139" s="592" t="s">
        <v>143</v>
      </c>
      <c r="K139" s="593"/>
      <c r="L139" s="593"/>
      <c r="M139" s="593"/>
      <c r="N139" s="594"/>
    </row>
    <row r="140" spans="1:14" ht="17.100000000000001" customHeight="1">
      <c r="A140" s="496" t="s">
        <v>140</v>
      </c>
      <c r="B140" s="3"/>
      <c r="C140" s="3"/>
      <c r="D140" s="498"/>
      <c r="E140" s="498"/>
      <c r="F140" s="498"/>
      <c r="G140" s="498"/>
      <c r="H140" s="153"/>
      <c r="I140" s="153"/>
      <c r="J140" s="3"/>
      <c r="K140" s="3"/>
      <c r="L140" s="498"/>
      <c r="M140" s="498"/>
      <c r="N140" s="499"/>
    </row>
    <row r="141" spans="1:14" ht="17.100000000000001" customHeight="1">
      <c r="A141" s="496" t="s">
        <v>144</v>
      </c>
      <c r="B141" s="500" t="s">
        <v>5</v>
      </c>
      <c r="C141" s="500"/>
      <c r="D141" s="500"/>
      <c r="E141" s="500"/>
      <c r="F141" s="500"/>
      <c r="G141" s="501"/>
      <c r="H141" s="153"/>
      <c r="I141" s="153"/>
      <c r="J141" s="500" t="s">
        <v>5</v>
      </c>
      <c r="K141" s="500"/>
      <c r="L141" s="500"/>
      <c r="M141" s="500"/>
      <c r="N141" s="499"/>
    </row>
    <row r="142" spans="1:14" ht="17.100000000000001" customHeight="1">
      <c r="A142" s="502" t="s">
        <v>176</v>
      </c>
      <c r="B142" s="503" t="s">
        <v>174</v>
      </c>
      <c r="C142" s="503" t="s">
        <v>175</v>
      </c>
      <c r="D142" s="503" t="s">
        <v>263</v>
      </c>
      <c r="E142" s="503" t="s">
        <v>263</v>
      </c>
      <c r="F142" s="503" t="s">
        <v>263</v>
      </c>
      <c r="G142" s="503" t="s">
        <v>263</v>
      </c>
      <c r="H142" s="152"/>
      <c r="I142" s="152"/>
      <c r="J142" s="503" t="s">
        <v>174</v>
      </c>
      <c r="K142" s="503" t="s">
        <v>175</v>
      </c>
      <c r="L142" s="504"/>
      <c r="M142" s="503" t="s">
        <v>264</v>
      </c>
      <c r="N142" s="505"/>
    </row>
    <row r="143" spans="1:14" ht="47.25">
      <c r="A143" s="506" t="s">
        <v>145</v>
      </c>
      <c r="B143" s="154" t="s">
        <v>146</v>
      </c>
      <c r="C143" s="154" t="s">
        <v>146</v>
      </c>
      <c r="D143" s="154" t="str">
        <f>'Standard Budget w Cost Share'!$A$77</f>
        <v xml:space="preserve">   Subaward #1 </v>
      </c>
      <c r="E143" s="154" t="str">
        <f>'Standard Budget w Cost Share'!$A$81</f>
        <v xml:space="preserve">   Subaward #2</v>
      </c>
      <c r="F143" s="154" t="str">
        <f>'Standard Budget w Cost Share'!$A$85</f>
        <v xml:space="preserve">   Subaward #3</v>
      </c>
      <c r="G143" s="154" t="str">
        <f>'Standard Budget w Cost Share'!$A$89</f>
        <v xml:space="preserve">   Subaward #4</v>
      </c>
      <c r="H143" s="155" t="s">
        <v>147</v>
      </c>
      <c r="I143" s="156"/>
      <c r="J143" s="154" t="s">
        <v>148</v>
      </c>
      <c r="K143" s="154" t="s">
        <v>148</v>
      </c>
      <c r="L143" s="154" t="s">
        <v>149</v>
      </c>
      <c r="M143" s="154" t="s">
        <v>150</v>
      </c>
      <c r="N143" s="507" t="s">
        <v>151</v>
      </c>
    </row>
    <row r="144" spans="1:14" ht="15.75" customHeight="1">
      <c r="A144" s="496" t="s">
        <v>152</v>
      </c>
      <c r="B144" s="295">
        <f>'Standard Budget w Cost Share'!AB$39</f>
        <v>0</v>
      </c>
      <c r="C144" s="295"/>
      <c r="D144" s="508"/>
      <c r="E144" s="508"/>
      <c r="F144" s="508"/>
      <c r="G144" s="508"/>
      <c r="H144" s="292">
        <f t="shared" ref="H144:H165" si="28">SUM(B144:G144)</f>
        <v>0</v>
      </c>
      <c r="I144" s="292"/>
      <c r="J144" s="295">
        <f>'Standard Budget w Cost Share'!AD$39</f>
        <v>0</v>
      </c>
      <c r="K144" s="295"/>
      <c r="L144" s="295"/>
      <c r="M144" s="295"/>
      <c r="N144" s="509">
        <f t="shared" ref="N144:N165" si="29">SUM(J144:M144)</f>
        <v>0</v>
      </c>
    </row>
    <row r="145" spans="1:14" ht="15.75" customHeight="1">
      <c r="A145" s="496" t="s">
        <v>153</v>
      </c>
      <c r="B145" s="295">
        <f>'Standard Budget w Cost Share'!AB$40</f>
        <v>0</v>
      </c>
      <c r="C145" s="295"/>
      <c r="D145" s="508"/>
      <c r="E145" s="508"/>
      <c r="F145" s="508"/>
      <c r="G145" s="508"/>
      <c r="H145" s="292">
        <f t="shared" si="28"/>
        <v>0</v>
      </c>
      <c r="I145" s="292"/>
      <c r="J145" s="295">
        <f>'Standard Budget w Cost Share'!AD$40</f>
        <v>0</v>
      </c>
      <c r="K145" s="295"/>
      <c r="L145" s="295"/>
      <c r="M145" s="295"/>
      <c r="N145" s="509">
        <f t="shared" si="29"/>
        <v>0</v>
      </c>
    </row>
    <row r="146" spans="1:14" ht="15.75" customHeight="1">
      <c r="A146" s="496" t="s">
        <v>154</v>
      </c>
      <c r="B146" s="295">
        <f>'Standard Budget w Cost Share'!AB$41</f>
        <v>0</v>
      </c>
      <c r="C146" s="295"/>
      <c r="D146" s="508"/>
      <c r="E146" s="508"/>
      <c r="F146" s="508"/>
      <c r="G146" s="508"/>
      <c r="H146" s="292">
        <f t="shared" si="28"/>
        <v>0</v>
      </c>
      <c r="I146" s="292"/>
      <c r="J146" s="295">
        <f>'Standard Budget w Cost Share'!AD$41</f>
        <v>0</v>
      </c>
      <c r="K146" s="295"/>
      <c r="L146" s="295"/>
      <c r="M146" s="295"/>
      <c r="N146" s="509">
        <f t="shared" si="29"/>
        <v>0</v>
      </c>
    </row>
    <row r="147" spans="1:14" ht="15.75" customHeight="1">
      <c r="A147" s="496" t="s">
        <v>155</v>
      </c>
      <c r="B147" s="295">
        <f>'Standard Budget w Cost Share'!AB$48</f>
        <v>0</v>
      </c>
      <c r="C147" s="295"/>
      <c r="D147" s="508"/>
      <c r="E147" s="508"/>
      <c r="F147" s="508"/>
      <c r="G147" s="508"/>
      <c r="H147" s="292">
        <f t="shared" si="28"/>
        <v>0</v>
      </c>
      <c r="I147" s="292"/>
      <c r="J147" s="295">
        <f>'Standard Budget w Cost Share'!AD$48</f>
        <v>0</v>
      </c>
      <c r="K147" s="295"/>
      <c r="L147" s="295"/>
      <c r="M147" s="295"/>
      <c r="N147" s="509">
        <f t="shared" si="29"/>
        <v>0</v>
      </c>
    </row>
    <row r="148" spans="1:14" ht="15.75" customHeight="1">
      <c r="A148" s="496" t="s">
        <v>156</v>
      </c>
      <c r="B148" s="295">
        <f>'Standard Budget w Cost Share'!AB$49</f>
        <v>0</v>
      </c>
      <c r="C148" s="295"/>
      <c r="D148" s="508"/>
      <c r="E148" s="508"/>
      <c r="F148" s="508"/>
      <c r="G148" s="508"/>
      <c r="H148" s="292">
        <f t="shared" si="28"/>
        <v>0</v>
      </c>
      <c r="I148" s="292"/>
      <c r="J148" s="295">
        <f>'Standard Budget w Cost Share'!AD$49</f>
        <v>0</v>
      </c>
      <c r="K148" s="295"/>
      <c r="L148" s="295"/>
      <c r="M148" s="295"/>
      <c r="N148" s="509">
        <f t="shared" si="29"/>
        <v>0</v>
      </c>
    </row>
    <row r="149" spans="1:14" ht="15.75" customHeight="1">
      <c r="A149" s="496" t="s">
        <v>131</v>
      </c>
      <c r="B149" s="295">
        <f>'Standard Budget w Cost Share'!AB$64+'Standard Budget w Cost Share'!AB$65+'Standard Budget w Cost Share'!AB$66+'Standard Budget w Cost Share'!AB$67+'Standard Budget w Cost Share'!AB$68+'Standard Budget w Cost Share'!AB$74</f>
        <v>0</v>
      </c>
      <c r="C149" s="295">
        <f>'Standard Budget w Cost Share'!AB$55+'Standard Budget w Cost Share'!AB$56+'Standard Budget w Cost Share'!AB$57</f>
        <v>0</v>
      </c>
      <c r="D149" s="508"/>
      <c r="E149" s="508"/>
      <c r="F149" s="508"/>
      <c r="G149" s="508"/>
      <c r="H149" s="292">
        <f t="shared" si="28"/>
        <v>0</v>
      </c>
      <c r="I149" s="292"/>
      <c r="J149" s="295">
        <f>'Standard Budget w Cost Share'!AD$64+'Standard Budget w Cost Share'!AD$65+'Standard Budget w Cost Share'!AD$66+'Standard Budget w Cost Share'!AD$67+'Standard Budget w Cost Share'!AD$68+'Standard Budget w Cost Share'!AD$74</f>
        <v>0</v>
      </c>
      <c r="K149" s="295">
        <f>'Standard Budget w Cost Share'!AD$55+'Standard Budget w Cost Share'!AD$56+'Standard Budget w Cost Share'!AD$57</f>
        <v>0</v>
      </c>
      <c r="L149" s="295"/>
      <c r="M149" s="295"/>
      <c r="N149" s="509">
        <f t="shared" si="29"/>
        <v>0</v>
      </c>
    </row>
    <row r="150" spans="1:14" ht="15.75" customHeight="1">
      <c r="A150" s="496" t="s">
        <v>157</v>
      </c>
      <c r="B150" s="295">
        <f>'Standard Budget w Cost Share'!AB$69+'Standard Budget w Cost Share'!AB$70</f>
        <v>0</v>
      </c>
      <c r="C150" s="295">
        <f>'Standard Budget w Cost Share'!AB$53+'Standard Budget w Cost Share'!AB$54</f>
        <v>0</v>
      </c>
      <c r="D150" s="508"/>
      <c r="E150" s="508"/>
      <c r="F150" s="508"/>
      <c r="G150" s="508"/>
      <c r="H150" s="292">
        <f t="shared" si="28"/>
        <v>0</v>
      </c>
      <c r="I150" s="292"/>
      <c r="J150" s="295">
        <f>'Standard Budget w Cost Share'!AD$69+'Standard Budget w Cost Share'!AD$70</f>
        <v>0</v>
      </c>
      <c r="K150" s="295">
        <f>'Standard Budget w Cost Share'!AD$53+'Standard Budget w Cost Share'!AD$54</f>
        <v>0</v>
      </c>
      <c r="L150" s="295"/>
      <c r="M150" s="295"/>
      <c r="N150" s="509">
        <f t="shared" si="29"/>
        <v>0</v>
      </c>
    </row>
    <row r="151" spans="1:14" ht="15.75" customHeight="1">
      <c r="A151" s="496" t="s">
        <v>158</v>
      </c>
      <c r="B151" s="295">
        <v>0</v>
      </c>
      <c r="C151" s="295"/>
      <c r="D151" s="508"/>
      <c r="E151" s="508"/>
      <c r="F151" s="508"/>
      <c r="G151" s="508"/>
      <c r="H151" s="292">
        <f t="shared" si="28"/>
        <v>0</v>
      </c>
      <c r="I151" s="292"/>
      <c r="J151" s="295">
        <v>0</v>
      </c>
      <c r="K151" s="295"/>
      <c r="L151" s="295"/>
      <c r="M151" s="295"/>
      <c r="N151" s="509">
        <f t="shared" si="29"/>
        <v>0</v>
      </c>
    </row>
    <row r="152" spans="1:14" ht="15.75" customHeight="1">
      <c r="A152" s="496" t="s">
        <v>159</v>
      </c>
      <c r="B152" s="295">
        <v>0</v>
      </c>
      <c r="C152" s="295"/>
      <c r="D152" s="508"/>
      <c r="E152" s="508"/>
      <c r="F152" s="508"/>
      <c r="G152" s="508"/>
      <c r="H152" s="292">
        <f t="shared" si="28"/>
        <v>0</v>
      </c>
      <c r="I152" s="292"/>
      <c r="J152" s="295">
        <v>0</v>
      </c>
      <c r="K152" s="295"/>
      <c r="L152" s="295"/>
      <c r="M152" s="295"/>
      <c r="N152" s="509">
        <f t="shared" si="29"/>
        <v>0</v>
      </c>
    </row>
    <row r="153" spans="1:14" ht="15.75" customHeight="1">
      <c r="A153" s="496" t="s">
        <v>160</v>
      </c>
      <c r="B153" s="295">
        <v>0</v>
      </c>
      <c r="C153" s="295"/>
      <c r="D153" s="508"/>
      <c r="E153" s="508"/>
      <c r="F153" s="508"/>
      <c r="G153" s="508"/>
      <c r="H153" s="292">
        <f t="shared" si="28"/>
        <v>0</v>
      </c>
      <c r="I153" s="292"/>
      <c r="J153" s="295">
        <v>0</v>
      </c>
      <c r="K153" s="295"/>
      <c r="L153" s="295"/>
      <c r="M153" s="295"/>
      <c r="N153" s="509">
        <f t="shared" si="29"/>
        <v>0</v>
      </c>
    </row>
    <row r="154" spans="1:14" ht="15.75" customHeight="1">
      <c r="A154" s="496" t="s">
        <v>161</v>
      </c>
      <c r="B154" s="295">
        <v>0</v>
      </c>
      <c r="C154" s="295"/>
      <c r="D154" s="508"/>
      <c r="E154" s="508"/>
      <c r="F154" s="508"/>
      <c r="G154" s="508"/>
      <c r="H154" s="292">
        <f t="shared" si="28"/>
        <v>0</v>
      </c>
      <c r="I154" s="292"/>
      <c r="J154" s="295">
        <v>0</v>
      </c>
      <c r="K154" s="295"/>
      <c r="L154" s="295"/>
      <c r="M154" s="295"/>
      <c r="N154" s="509">
        <f t="shared" si="29"/>
        <v>0</v>
      </c>
    </row>
    <row r="155" spans="1:14" ht="15.75" customHeight="1">
      <c r="A155" s="496" t="s">
        <v>125</v>
      </c>
      <c r="B155" s="295">
        <f>'Standard Budget w Cost Share'!AB$72</f>
        <v>0</v>
      </c>
      <c r="C155" s="295"/>
      <c r="D155" s="508"/>
      <c r="E155" s="508"/>
      <c r="F155" s="508"/>
      <c r="G155" s="508"/>
      <c r="H155" s="292">
        <f t="shared" si="28"/>
        <v>0</v>
      </c>
      <c r="I155" s="292"/>
      <c r="J155" s="295">
        <f>'Standard Budget w Cost Share'!AD$72</f>
        <v>0</v>
      </c>
      <c r="K155" s="295"/>
      <c r="L155" s="295"/>
      <c r="M155" s="295"/>
      <c r="N155" s="509">
        <f t="shared" si="29"/>
        <v>0</v>
      </c>
    </row>
    <row r="156" spans="1:14" ht="15.75" customHeight="1">
      <c r="A156" s="496" t="s">
        <v>162</v>
      </c>
      <c r="B156" s="295">
        <f>'Standard Budget w Cost Share'!AB$61+'Standard Budget w Cost Share'!AB$73</f>
        <v>0</v>
      </c>
      <c r="C156" s="295"/>
      <c r="D156" s="508"/>
      <c r="E156" s="508"/>
      <c r="F156" s="508"/>
      <c r="G156" s="508"/>
      <c r="H156" s="292">
        <f t="shared" si="28"/>
        <v>0</v>
      </c>
      <c r="I156" s="292"/>
      <c r="J156" s="295">
        <f>'Standard Budget w Cost Share'!AD$61+'Standard Budget w Cost Share'!AD$73</f>
        <v>0</v>
      </c>
      <c r="K156" s="295"/>
      <c r="L156" s="295"/>
      <c r="M156" s="295"/>
      <c r="N156" s="509">
        <f t="shared" si="29"/>
        <v>0</v>
      </c>
    </row>
    <row r="157" spans="1:14" ht="15.75" customHeight="1">
      <c r="A157" s="496" t="s">
        <v>163</v>
      </c>
      <c r="B157" s="295">
        <v>0</v>
      </c>
      <c r="C157" s="295"/>
      <c r="D157" s="508"/>
      <c r="E157" s="508"/>
      <c r="F157" s="508"/>
      <c r="G157" s="508"/>
      <c r="H157" s="292">
        <f t="shared" si="28"/>
        <v>0</v>
      </c>
      <c r="I157" s="292"/>
      <c r="J157" s="295">
        <v>0</v>
      </c>
      <c r="K157" s="295"/>
      <c r="L157" s="295"/>
      <c r="M157" s="295"/>
      <c r="N157" s="509">
        <f t="shared" si="29"/>
        <v>0</v>
      </c>
    </row>
    <row r="158" spans="1:14" ht="15.75" customHeight="1">
      <c r="A158" s="496" t="s">
        <v>164</v>
      </c>
      <c r="B158" s="295">
        <f>'Standard Budget w Cost Share'!AB$63</f>
        <v>0</v>
      </c>
      <c r="C158" s="295"/>
      <c r="D158" s="508"/>
      <c r="E158" s="508"/>
      <c r="F158" s="508"/>
      <c r="G158" s="508"/>
      <c r="H158" s="292">
        <f t="shared" si="28"/>
        <v>0</v>
      </c>
      <c r="I158" s="292"/>
      <c r="J158" s="295">
        <f>'Standard Budget w Cost Share'!AD$63</f>
        <v>0</v>
      </c>
      <c r="K158" s="295"/>
      <c r="L158" s="295"/>
      <c r="M158" s="295"/>
      <c r="N158" s="509">
        <f t="shared" si="29"/>
        <v>0</v>
      </c>
    </row>
    <row r="159" spans="1:14" ht="15.75" customHeight="1">
      <c r="A159" s="510" t="s">
        <v>165</v>
      </c>
      <c r="B159" s="295">
        <f>'Standard Budget w Cost Share'!AB$71</f>
        <v>0</v>
      </c>
      <c r="C159" s="295"/>
      <c r="D159" s="508"/>
      <c r="E159" s="508"/>
      <c r="F159" s="508"/>
      <c r="G159" s="508"/>
      <c r="H159" s="292">
        <f t="shared" si="28"/>
        <v>0</v>
      </c>
      <c r="I159" s="292"/>
      <c r="J159" s="295">
        <f>'Standard Budget w Cost Share'!AD$71</f>
        <v>0</v>
      </c>
      <c r="K159" s="292"/>
      <c r="L159" s="292"/>
      <c r="M159" s="292"/>
      <c r="N159" s="509">
        <f t="shared" si="29"/>
        <v>0</v>
      </c>
    </row>
    <row r="160" spans="1:14" ht="15.75" customHeight="1">
      <c r="A160" s="496" t="s">
        <v>166</v>
      </c>
      <c r="B160" s="295">
        <v>0</v>
      </c>
      <c r="C160" s="295"/>
      <c r="D160" s="508"/>
      <c r="E160" s="508"/>
      <c r="F160" s="508"/>
      <c r="G160" s="508"/>
      <c r="H160" s="292">
        <f t="shared" si="28"/>
        <v>0</v>
      </c>
      <c r="I160" s="292"/>
      <c r="J160" s="295">
        <v>0</v>
      </c>
      <c r="K160" s="295"/>
      <c r="L160" s="295"/>
      <c r="M160" s="295"/>
      <c r="N160" s="509">
        <f t="shared" si="29"/>
        <v>0</v>
      </c>
    </row>
    <row r="161" spans="1:14" ht="15.75" customHeight="1">
      <c r="A161" s="496" t="s">
        <v>167</v>
      </c>
      <c r="B161" s="295">
        <v>0</v>
      </c>
      <c r="C161" s="295"/>
      <c r="D161" s="508"/>
      <c r="E161" s="508"/>
      <c r="F161" s="508"/>
      <c r="G161" s="508"/>
      <c r="H161" s="292">
        <f t="shared" si="28"/>
        <v>0</v>
      </c>
      <c r="I161" s="292"/>
      <c r="J161" s="295">
        <v>0</v>
      </c>
      <c r="K161" s="295"/>
      <c r="L161" s="295"/>
      <c r="M161" s="295"/>
      <c r="N161" s="509">
        <f t="shared" si="29"/>
        <v>0</v>
      </c>
    </row>
    <row r="162" spans="1:14" ht="15.75" customHeight="1">
      <c r="A162" s="496" t="s">
        <v>168</v>
      </c>
      <c r="B162" s="295">
        <f>'Standard Budget w Cost Share'!AB$62</f>
        <v>0</v>
      </c>
      <c r="C162" s="295"/>
      <c r="D162" s="508"/>
      <c r="E162" s="508"/>
      <c r="F162" s="508"/>
      <c r="G162" s="508"/>
      <c r="H162" s="292">
        <f t="shared" si="28"/>
        <v>0</v>
      </c>
      <c r="I162" s="292"/>
      <c r="J162" s="295">
        <f>'Standard Budget w Cost Share'!AD$62</f>
        <v>0</v>
      </c>
      <c r="K162" s="295"/>
      <c r="L162" s="295"/>
      <c r="M162" s="295"/>
      <c r="N162" s="509">
        <f t="shared" si="29"/>
        <v>0</v>
      </c>
    </row>
    <row r="163" spans="1:14" ht="15.75" customHeight="1">
      <c r="A163" s="496" t="s">
        <v>169</v>
      </c>
      <c r="B163" s="295">
        <f>'Standard Budget w Cost Share'!AB$46</f>
        <v>0</v>
      </c>
      <c r="C163" s="295"/>
      <c r="D163" s="508"/>
      <c r="E163" s="508"/>
      <c r="F163" s="508"/>
      <c r="G163" s="508"/>
      <c r="H163" s="292">
        <f t="shared" si="28"/>
        <v>0</v>
      </c>
      <c r="I163" s="292"/>
      <c r="J163" s="295">
        <f>'Standard Budget w Cost Share'!AD$46</f>
        <v>0</v>
      </c>
      <c r="K163" s="295"/>
      <c r="L163" s="295"/>
      <c r="M163" s="295"/>
      <c r="N163" s="509">
        <f t="shared" si="29"/>
        <v>0</v>
      </c>
    </row>
    <row r="164" spans="1:14" ht="15.75" customHeight="1">
      <c r="A164" s="496" t="s">
        <v>170</v>
      </c>
      <c r="B164" s="295">
        <v>0</v>
      </c>
      <c r="C164" s="295"/>
      <c r="D164" s="508"/>
      <c r="E164" s="508"/>
      <c r="F164" s="508"/>
      <c r="G164" s="508"/>
      <c r="H164" s="292">
        <f t="shared" si="28"/>
        <v>0</v>
      </c>
      <c r="I164" s="292"/>
      <c r="J164" s="295">
        <v>0</v>
      </c>
      <c r="K164" s="295"/>
      <c r="L164" s="295"/>
      <c r="M164" s="295"/>
      <c r="N164" s="509">
        <f t="shared" si="29"/>
        <v>0</v>
      </c>
    </row>
    <row r="165" spans="1:14" ht="15.75" customHeight="1">
      <c r="A165" s="496" t="s">
        <v>265</v>
      </c>
      <c r="B165" s="508"/>
      <c r="C165" s="508"/>
      <c r="D165" s="511">
        <f>'Standard Budget w Cost Share'!AB$80</f>
        <v>0</v>
      </c>
      <c r="E165" s="511">
        <f>'Standard Budget w Cost Share'!AB$84</f>
        <v>0</v>
      </c>
      <c r="F165" s="511">
        <f>'Standard Budget w Cost Share'!AB$88</f>
        <v>0</v>
      </c>
      <c r="G165" s="511">
        <f>'Standard Budget w Cost Share'!AB$92</f>
        <v>0</v>
      </c>
      <c r="H165" s="292">
        <f t="shared" si="28"/>
        <v>0</v>
      </c>
      <c r="I165" s="292"/>
      <c r="J165" s="508"/>
      <c r="K165" s="508"/>
      <c r="L165" s="508"/>
      <c r="M165" s="295">
        <f>'Standard Budget w Cost Share'!AD$80+'Standard Budget w Cost Share'!AD$84+'Standard Budget w Cost Share'!AD$88+'Standard Budget w Cost Share'!AD$92</f>
        <v>0</v>
      </c>
      <c r="N165" s="509">
        <f t="shared" si="29"/>
        <v>0</v>
      </c>
    </row>
    <row r="166" spans="1:14" ht="15.75" customHeight="1">
      <c r="A166" s="512" t="s">
        <v>171</v>
      </c>
      <c r="B166" s="293"/>
      <c r="C166" s="293"/>
      <c r="D166" s="293"/>
      <c r="E166" s="293"/>
      <c r="F166" s="293"/>
      <c r="G166" s="293"/>
      <c r="H166" s="293"/>
      <c r="I166" s="292"/>
      <c r="J166" s="293"/>
      <c r="K166" s="293"/>
      <c r="L166" s="293"/>
      <c r="M166" s="293"/>
      <c r="N166" s="513"/>
    </row>
    <row r="167" spans="1:14" ht="15.75" customHeight="1">
      <c r="A167" s="514" t="s">
        <v>172</v>
      </c>
      <c r="B167" s="293"/>
      <c r="C167" s="293"/>
      <c r="D167" s="293"/>
      <c r="E167" s="293"/>
      <c r="F167" s="293"/>
      <c r="G167" s="293"/>
      <c r="H167" s="293">
        <f>SUM(B167:G167)</f>
        <v>0</v>
      </c>
      <c r="I167" s="292"/>
      <c r="J167" s="293"/>
      <c r="K167" s="293"/>
      <c r="L167" s="293"/>
      <c r="M167" s="293"/>
      <c r="N167" s="513">
        <f>SUM(J167:M167)</f>
        <v>0</v>
      </c>
    </row>
    <row r="168" spans="1:14" ht="15.75" customHeight="1">
      <c r="A168" s="514" t="s">
        <v>124</v>
      </c>
      <c r="B168" s="294"/>
      <c r="C168" s="294"/>
      <c r="D168" s="294"/>
      <c r="E168" s="294"/>
      <c r="F168" s="294"/>
      <c r="G168" s="294"/>
      <c r="H168" s="294">
        <f>SUM(B168:G168)</f>
        <v>0</v>
      </c>
      <c r="I168" s="292"/>
      <c r="J168" s="294"/>
      <c r="K168" s="294"/>
      <c r="L168" s="294"/>
      <c r="M168" s="294"/>
      <c r="N168" s="515">
        <f>SUM(J168:M168)</f>
        <v>0</v>
      </c>
    </row>
    <row r="169" spans="1:14" ht="15.75" customHeight="1">
      <c r="A169" s="516"/>
      <c r="B169" s="295"/>
      <c r="C169" s="295"/>
      <c r="D169" s="295"/>
      <c r="E169" s="295"/>
      <c r="F169" s="295"/>
      <c r="G169" s="295"/>
      <c r="H169" s="292"/>
      <c r="I169" s="292"/>
      <c r="J169" s="295"/>
      <c r="K169" s="295"/>
      <c r="L169" s="295"/>
      <c r="M169" s="295"/>
      <c r="N169" s="509"/>
    </row>
    <row r="170" spans="1:14" ht="15.75" customHeight="1">
      <c r="A170" s="496" t="s">
        <v>10</v>
      </c>
      <c r="B170" s="295">
        <f>ROUND(SUM(B144:B169),0)</f>
        <v>0</v>
      </c>
      <c r="C170" s="295">
        <f t="shared" ref="C170" si="30">ROUND(SUM(C144:C169),0)</f>
        <v>0</v>
      </c>
      <c r="D170" s="295">
        <f t="shared" ref="D170" si="31">ROUND(SUM(D144:D169),0)</f>
        <v>0</v>
      </c>
      <c r="E170" s="295">
        <f t="shared" ref="E170" si="32">ROUND(SUM(E144:E169),0)</f>
        <v>0</v>
      </c>
      <c r="F170" s="295">
        <f t="shared" ref="F170" si="33">ROUND(SUM(F144:F169),0)</f>
        <v>0</v>
      </c>
      <c r="G170" s="295">
        <f t="shared" ref="G170" si="34">ROUND(SUM(G144:G169),0)</f>
        <v>0</v>
      </c>
      <c r="H170" s="295">
        <f t="shared" ref="H170" si="35">SUM(H144:H169)</f>
        <v>0</v>
      </c>
      <c r="I170" s="292"/>
      <c r="J170" s="295">
        <f t="shared" ref="J170:N170" si="36">SUM(J144:J169)</f>
        <v>0</v>
      </c>
      <c r="K170" s="295">
        <f t="shared" si="36"/>
        <v>0</v>
      </c>
      <c r="L170" s="295">
        <f t="shared" si="36"/>
        <v>0</v>
      </c>
      <c r="M170" s="295">
        <f t="shared" si="36"/>
        <v>0</v>
      </c>
      <c r="N170" s="517">
        <f t="shared" si="36"/>
        <v>0</v>
      </c>
    </row>
    <row r="171" spans="1:14" ht="15.75" customHeight="1">
      <c r="A171" s="496"/>
      <c r="B171" s="295"/>
      <c r="C171" s="295"/>
      <c r="D171" s="295"/>
      <c r="E171" s="295"/>
      <c r="F171" s="295"/>
      <c r="G171" s="295"/>
      <c r="H171" s="292"/>
      <c r="I171" s="292"/>
      <c r="J171" s="295"/>
      <c r="K171" s="295"/>
      <c r="L171" s="295"/>
      <c r="M171" s="295"/>
      <c r="N171" s="509"/>
    </row>
    <row r="172" spans="1:14" ht="15.75" customHeight="1">
      <c r="A172" s="496" t="s">
        <v>173</v>
      </c>
      <c r="B172" s="291">
        <f>ROUND(IF('Standard Budget w Cost Share'!$B$97="MTDC",(B170-B150-B163)*'Standard Budget w Cost Share'!$X$8,IF('Standard Budget w Cost Share'!$B$97="TDC",'Standard SAP Budgets w CS'!B170*'Standard Budget w Cost Share'!$X$8,0)),0)</f>
        <v>0</v>
      </c>
      <c r="C172" s="291">
        <f>ROUND(IF('Standard Budget w Cost Share'!$B$97="MTDC",(C170*0),IF('Standard Budget w Cost Share'!$B$97="TDC",'Standard SAP Budgets w CS'!C170*'Standard Budget w Cost Share'!$X$8,0)),0)</f>
        <v>0</v>
      </c>
      <c r="D172" s="291">
        <f>ROUND(IF('Standard Budget w Cost Share'!$B$97="MTDC",'Standard Budget w Cost Share'!AA$80*'Standard Budget w Cost Share'!$X$8,IF('Standard Budget w Cost Share'!$B$97="TDC",D170*'Standard Budget w Cost Share'!$X$8,0)),0)</f>
        <v>0</v>
      </c>
      <c r="E172" s="291">
        <f>ROUND(IF('Standard Budget w Cost Share'!$B$97="MTDC",'Standard Budget w Cost Share'!AA$84*'Standard Budget w Cost Share'!$X$8,IF('Standard Budget w Cost Share'!$B$97="TDC",E170*'Standard Budget w Cost Share'!$X$8,0)),0)</f>
        <v>0</v>
      </c>
      <c r="F172" s="291">
        <f>ROUND(IF('Standard Budget w Cost Share'!$B$97="MTDC",'Standard Budget w Cost Share'!AA$88*'Standard Budget w Cost Share'!$X$8,IF('Standard Budget w Cost Share'!$B$97="TDC",F170*'Standard Budget w Cost Share'!$X$8,0)),0)</f>
        <v>0</v>
      </c>
      <c r="G172" s="291">
        <f>ROUND(IF('Standard Budget w Cost Share'!$B$97="MTDC",'Standard Budget w Cost Share'!AA$92*'Standard Budget w Cost Share'!$X$8,IF('Standard Budget w Cost Share'!$B$97="TDC",G170*'Standard Budget w Cost Share'!$X$8,0)),0)</f>
        <v>0</v>
      </c>
      <c r="H172" s="296">
        <f>SUM(B172:G172)</f>
        <v>0</v>
      </c>
      <c r="I172" s="292"/>
      <c r="J172" s="291">
        <f>ROUND(IF('Standard Budget w Cost Share'!$B$97="MTDC",(J170-J150-J163)*'Standard Budget w Cost Share'!$X$8,IF('Standard Budget w Cost Share'!$B$97="TDC",'Standard SAP Budgets w CS'!J170*'Standard Budget w Cost Share'!$X$8,0)),0)</f>
        <v>0</v>
      </c>
      <c r="K172" s="291">
        <f>ROUND(IF('Standard Budget w Cost Share'!$B$97="MTDC",(K170*0),IF('Standard Budget w Cost Share'!$B$97="TDC",'Standard SAP Budgets w CS'!K170*'Standard Budget w Cost Share'!$X$8,0)),0)</f>
        <v>0</v>
      </c>
      <c r="L172" s="291">
        <f>ROUND(IF('Standard Budget w Cost Share'!$B$97="MTDC",(L170-L150-L163)*'Standard Budget w Cost Share'!$X$8,IF('Standard SAP Budgets w CS'!$B$88="TDC",'Standard SAP Budgets w CS'!L170*$S$6,0)),0)</f>
        <v>0</v>
      </c>
      <c r="M172" s="291">
        <v>0</v>
      </c>
      <c r="N172" s="518">
        <f>SUM(J172:M172)</f>
        <v>0</v>
      </c>
    </row>
    <row r="173" spans="1:14" ht="15.75" customHeight="1" thickBot="1">
      <c r="A173" s="496"/>
      <c r="B173" s="297">
        <f>+B170+B172</f>
        <v>0</v>
      </c>
      <c r="C173" s="297">
        <f>+C170+C172</f>
        <v>0</v>
      </c>
      <c r="D173" s="297">
        <f t="shared" ref="D173:G173" si="37">+D170+D172</f>
        <v>0</v>
      </c>
      <c r="E173" s="297">
        <f t="shared" si="37"/>
        <v>0</v>
      </c>
      <c r="F173" s="297">
        <f t="shared" si="37"/>
        <v>0</v>
      </c>
      <c r="G173" s="297">
        <f t="shared" si="37"/>
        <v>0</v>
      </c>
      <c r="H173" s="297">
        <f>+H170+H172</f>
        <v>0</v>
      </c>
      <c r="I173" s="292"/>
      <c r="J173" s="297">
        <f t="shared" ref="J173:N173" si="38">+J170+J172</f>
        <v>0</v>
      </c>
      <c r="K173" s="297">
        <f t="shared" si="38"/>
        <v>0</v>
      </c>
      <c r="L173" s="297">
        <f t="shared" si="38"/>
        <v>0</v>
      </c>
      <c r="M173" s="297">
        <f t="shared" si="38"/>
        <v>0</v>
      </c>
      <c r="N173" s="519">
        <f t="shared" si="38"/>
        <v>0</v>
      </c>
    </row>
    <row r="174" spans="1:14" ht="15.75" customHeight="1" thickTop="1">
      <c r="A174" s="496"/>
      <c r="B174" s="295"/>
      <c r="C174" s="295"/>
      <c r="D174" s="295"/>
      <c r="E174" s="295"/>
      <c r="F174" s="295"/>
      <c r="G174" s="295"/>
      <c r="H174" s="295"/>
      <c r="I174" s="292"/>
      <c r="J174" s="295"/>
      <c r="K174" s="295"/>
      <c r="L174" s="295"/>
      <c r="M174" s="295"/>
      <c r="N174" s="517"/>
    </row>
    <row r="175" spans="1:14" ht="15.75" customHeight="1">
      <c r="A175" s="525" t="s">
        <v>247</v>
      </c>
      <c r="B175" s="3"/>
      <c r="C175" s="3"/>
      <c r="D175" s="3"/>
      <c r="E175" s="3"/>
      <c r="F175" s="3"/>
      <c r="G175" s="3"/>
      <c r="J175" s="3"/>
      <c r="K175" s="3"/>
      <c r="L175" s="3"/>
      <c r="M175" s="3"/>
      <c r="N175" s="497"/>
    </row>
    <row r="176" spans="1:14" ht="15.75" customHeight="1" thickBot="1">
      <c r="A176" s="520"/>
      <c r="B176" s="522"/>
      <c r="C176" s="522"/>
      <c r="D176" s="522"/>
      <c r="E176" s="522"/>
      <c r="F176" s="522"/>
      <c r="G176" s="522"/>
      <c r="H176" s="523"/>
      <c r="I176" s="523"/>
      <c r="J176" s="522"/>
      <c r="K176" s="522"/>
      <c r="L176" s="522"/>
      <c r="M176" s="522"/>
      <c r="N176" s="524"/>
    </row>
    <row r="177" spans="1:14" ht="17.100000000000001" customHeight="1">
      <c r="A177" s="491" t="s">
        <v>140</v>
      </c>
      <c r="B177" s="492">
        <f>'Standard Budget w Cost Share'!B$2</f>
        <v>0</v>
      </c>
      <c r="C177" s="493"/>
      <c r="D177" s="492"/>
      <c r="E177" s="492"/>
      <c r="F177" s="492"/>
      <c r="G177" s="492"/>
      <c r="H177" s="494"/>
      <c r="I177" s="494"/>
      <c r="J177" s="492"/>
      <c r="K177" s="492"/>
      <c r="L177" s="489" t="s">
        <v>141</v>
      </c>
      <c r="M177" s="495"/>
      <c r="N177" s="490"/>
    </row>
    <row r="178" spans="1:14" ht="17.100000000000001" customHeight="1">
      <c r="A178" s="496" t="s">
        <v>55</v>
      </c>
      <c r="B178" s="3">
        <f>'Standard Budget w Cost Share'!B$3</f>
        <v>0</v>
      </c>
      <c r="C178" s="3"/>
      <c r="D178" s="3"/>
      <c r="E178" s="3"/>
      <c r="F178" s="3"/>
      <c r="G178" s="3"/>
      <c r="J178" s="3"/>
      <c r="K178" s="3"/>
      <c r="L178" s="3"/>
      <c r="M178" s="3"/>
      <c r="N178" s="497"/>
    </row>
    <row r="179" spans="1:14" ht="17.100000000000001" customHeight="1">
      <c r="A179" s="496" t="s">
        <v>103</v>
      </c>
      <c r="B179" s="3">
        <f>'Standard Budget w Cost Share'!B$4</f>
        <v>0</v>
      </c>
      <c r="C179" s="3"/>
      <c r="D179" s="3"/>
      <c r="E179" s="3"/>
      <c r="F179" s="3"/>
      <c r="G179" s="3"/>
      <c r="J179" s="3"/>
      <c r="K179" s="3"/>
      <c r="L179" s="3"/>
      <c r="M179" s="3"/>
      <c r="N179" s="497"/>
    </row>
    <row r="180" spans="1:14" ht="17.100000000000001" customHeight="1">
      <c r="A180" s="496" t="s">
        <v>56</v>
      </c>
      <c r="B180" s="3">
        <f>'Standard Budget w Cost Share'!B$6</f>
        <v>0</v>
      </c>
      <c r="C180" s="3"/>
      <c r="D180" s="3"/>
      <c r="E180" s="3"/>
      <c r="F180" s="3"/>
      <c r="G180" s="3"/>
      <c r="J180" s="3"/>
      <c r="K180" s="3"/>
      <c r="L180" s="3"/>
      <c r="M180" s="3"/>
      <c r="N180" s="497"/>
    </row>
    <row r="181" spans="1:14" ht="17.100000000000001" customHeight="1">
      <c r="A181" s="496" t="s">
        <v>105</v>
      </c>
      <c r="B181" s="3">
        <f>'Standard Budget w Cost Share'!B$7</f>
        <v>0</v>
      </c>
      <c r="C181" s="3"/>
      <c r="D181" s="3"/>
      <c r="E181" s="3"/>
      <c r="F181" s="3"/>
      <c r="G181" s="3"/>
      <c r="J181" s="3"/>
      <c r="K181" s="3"/>
      <c r="L181" s="3"/>
      <c r="M181" s="3"/>
      <c r="N181" s="497"/>
    </row>
    <row r="182" spans="1:14" ht="17.100000000000001" customHeight="1" thickBot="1">
      <c r="A182" s="496" t="s">
        <v>104</v>
      </c>
      <c r="B182" s="3">
        <f>'Standard Budget w Cost Share'!B$8</f>
        <v>0</v>
      </c>
      <c r="C182" s="3"/>
      <c r="D182" s="3"/>
      <c r="E182" s="3"/>
      <c r="F182" s="3"/>
      <c r="G182" s="3"/>
      <c r="J182" s="3"/>
      <c r="K182" s="3"/>
      <c r="L182" s="3"/>
      <c r="M182" s="3"/>
      <c r="N182" s="497"/>
    </row>
    <row r="183" spans="1:14" ht="17.100000000000001" customHeight="1" thickBot="1">
      <c r="A183" s="496"/>
      <c r="B183" s="592" t="s">
        <v>142</v>
      </c>
      <c r="C183" s="593"/>
      <c r="D183" s="593"/>
      <c r="E183" s="593"/>
      <c r="F183" s="593"/>
      <c r="G183" s="593"/>
      <c r="H183" s="594"/>
      <c r="I183" s="152"/>
      <c r="J183" s="592" t="s">
        <v>143</v>
      </c>
      <c r="K183" s="593"/>
      <c r="L183" s="593"/>
      <c r="M183" s="593"/>
      <c r="N183" s="594"/>
    </row>
    <row r="184" spans="1:14" ht="17.100000000000001" customHeight="1">
      <c r="A184" s="496" t="s">
        <v>140</v>
      </c>
      <c r="B184" s="3"/>
      <c r="C184" s="3"/>
      <c r="D184" s="498"/>
      <c r="E184" s="498"/>
      <c r="F184" s="498"/>
      <c r="G184" s="498"/>
      <c r="H184" s="153"/>
      <c r="I184" s="153"/>
      <c r="J184" s="3"/>
      <c r="K184" s="3"/>
      <c r="L184" s="498"/>
      <c r="M184" s="498"/>
      <c r="N184" s="499"/>
    </row>
    <row r="185" spans="1:14" ht="17.100000000000001" customHeight="1">
      <c r="A185" s="496" t="s">
        <v>144</v>
      </c>
      <c r="B185" s="500" t="s">
        <v>6</v>
      </c>
      <c r="C185" s="500"/>
      <c r="D185" s="500"/>
      <c r="E185" s="500"/>
      <c r="F185" s="500"/>
      <c r="G185" s="501"/>
      <c r="H185" s="153"/>
      <c r="I185" s="153"/>
      <c r="J185" s="500" t="s">
        <v>6</v>
      </c>
      <c r="K185" s="500"/>
      <c r="L185" s="500"/>
      <c r="M185" s="500"/>
      <c r="N185" s="499"/>
    </row>
    <row r="186" spans="1:14" ht="17.100000000000001" customHeight="1">
      <c r="A186" s="502" t="s">
        <v>176</v>
      </c>
      <c r="B186" s="503" t="s">
        <v>174</v>
      </c>
      <c r="C186" s="503" t="s">
        <v>175</v>
      </c>
      <c r="D186" s="503" t="s">
        <v>263</v>
      </c>
      <c r="E186" s="503" t="s">
        <v>263</v>
      </c>
      <c r="F186" s="503" t="s">
        <v>263</v>
      </c>
      <c r="G186" s="503" t="s">
        <v>263</v>
      </c>
      <c r="H186" s="152"/>
      <c r="I186" s="152"/>
      <c r="J186" s="503" t="s">
        <v>174</v>
      </c>
      <c r="K186" s="503" t="s">
        <v>175</v>
      </c>
      <c r="L186" s="504"/>
      <c r="M186" s="503" t="s">
        <v>264</v>
      </c>
      <c r="N186" s="505"/>
    </row>
    <row r="187" spans="1:14" ht="47.25">
      <c r="A187" s="506" t="s">
        <v>145</v>
      </c>
      <c r="B187" s="154" t="s">
        <v>146</v>
      </c>
      <c r="C187" s="154" t="s">
        <v>146</v>
      </c>
      <c r="D187" s="154" t="str">
        <f>'Standard Budget w Cost Share'!$A$77</f>
        <v xml:space="preserve">   Subaward #1 </v>
      </c>
      <c r="E187" s="154" t="str">
        <f>'Standard Budget w Cost Share'!$A$81</f>
        <v xml:space="preserve">   Subaward #2</v>
      </c>
      <c r="F187" s="154" t="str">
        <f>'Standard Budget w Cost Share'!$A$85</f>
        <v xml:space="preserve">   Subaward #3</v>
      </c>
      <c r="G187" s="154" t="str">
        <f>'Standard Budget w Cost Share'!$A$89</f>
        <v xml:space="preserve">   Subaward #4</v>
      </c>
      <c r="H187" s="155" t="s">
        <v>147</v>
      </c>
      <c r="I187" s="156"/>
      <c r="J187" s="154" t="s">
        <v>148</v>
      </c>
      <c r="K187" s="154" t="s">
        <v>148</v>
      </c>
      <c r="L187" s="154" t="s">
        <v>149</v>
      </c>
      <c r="M187" s="154" t="s">
        <v>150</v>
      </c>
      <c r="N187" s="507" t="s">
        <v>151</v>
      </c>
    </row>
    <row r="188" spans="1:14" ht="15.75" customHeight="1">
      <c r="A188" s="496" t="s">
        <v>152</v>
      </c>
      <c r="B188" s="295">
        <f>'Standard Budget w Cost Share'!AI$39</f>
        <v>0</v>
      </c>
      <c r="C188" s="295"/>
      <c r="D188" s="508"/>
      <c r="E188" s="508"/>
      <c r="F188" s="508"/>
      <c r="G188" s="508"/>
      <c r="H188" s="292">
        <f t="shared" ref="H188:H209" si="39">SUM(B188:G188)</f>
        <v>0</v>
      </c>
      <c r="I188" s="292"/>
      <c r="J188" s="295">
        <f>'Standard Budget w Cost Share'!AK$39</f>
        <v>0</v>
      </c>
      <c r="K188" s="295"/>
      <c r="L188" s="295"/>
      <c r="M188" s="295"/>
      <c r="N188" s="509">
        <f t="shared" ref="N188:N209" si="40">SUM(J188:M188)</f>
        <v>0</v>
      </c>
    </row>
    <row r="189" spans="1:14" ht="15.75" customHeight="1">
      <c r="A189" s="496" t="s">
        <v>153</v>
      </c>
      <c r="B189" s="295">
        <f>'Standard Budget w Cost Share'!AI$40</f>
        <v>0</v>
      </c>
      <c r="C189" s="295"/>
      <c r="D189" s="508"/>
      <c r="E189" s="508"/>
      <c r="F189" s="508"/>
      <c r="G189" s="508"/>
      <c r="H189" s="292">
        <f t="shared" si="39"/>
        <v>0</v>
      </c>
      <c r="I189" s="292"/>
      <c r="J189" s="295">
        <f>'Standard Budget w Cost Share'!AK$40</f>
        <v>0</v>
      </c>
      <c r="K189" s="295"/>
      <c r="L189" s="295"/>
      <c r="M189" s="295"/>
      <c r="N189" s="509">
        <f t="shared" si="40"/>
        <v>0</v>
      </c>
    </row>
    <row r="190" spans="1:14" ht="15.75" customHeight="1">
      <c r="A190" s="496" t="s">
        <v>154</v>
      </c>
      <c r="B190" s="295">
        <f>'Standard Budget w Cost Share'!AI$41</f>
        <v>0</v>
      </c>
      <c r="C190" s="295"/>
      <c r="D190" s="508"/>
      <c r="E190" s="508"/>
      <c r="F190" s="508"/>
      <c r="G190" s="508"/>
      <c r="H190" s="292">
        <f t="shared" si="39"/>
        <v>0</v>
      </c>
      <c r="I190" s="292"/>
      <c r="J190" s="295">
        <f>'Standard Budget w Cost Share'!AK$41</f>
        <v>0</v>
      </c>
      <c r="K190" s="295"/>
      <c r="L190" s="295"/>
      <c r="M190" s="295"/>
      <c r="N190" s="509">
        <f t="shared" si="40"/>
        <v>0</v>
      </c>
    </row>
    <row r="191" spans="1:14" ht="15.75" customHeight="1">
      <c r="A191" s="496" t="s">
        <v>155</v>
      </c>
      <c r="B191" s="295">
        <f>'Standard Budget w Cost Share'!AI$48</f>
        <v>0</v>
      </c>
      <c r="C191" s="295"/>
      <c r="D191" s="508"/>
      <c r="E191" s="508"/>
      <c r="F191" s="508"/>
      <c r="G191" s="508"/>
      <c r="H191" s="292">
        <f t="shared" si="39"/>
        <v>0</v>
      </c>
      <c r="I191" s="292"/>
      <c r="J191" s="295">
        <f>'Standard Budget w Cost Share'!AK$48</f>
        <v>0</v>
      </c>
      <c r="K191" s="295"/>
      <c r="L191" s="295"/>
      <c r="M191" s="295"/>
      <c r="N191" s="509">
        <f t="shared" si="40"/>
        <v>0</v>
      </c>
    </row>
    <row r="192" spans="1:14" ht="15.75" customHeight="1">
      <c r="A192" s="496" t="s">
        <v>156</v>
      </c>
      <c r="B192" s="295">
        <f>'Standard Budget w Cost Share'!AI$49</f>
        <v>0</v>
      </c>
      <c r="C192" s="295"/>
      <c r="D192" s="508"/>
      <c r="E192" s="508"/>
      <c r="F192" s="508"/>
      <c r="G192" s="508"/>
      <c r="H192" s="292">
        <f t="shared" si="39"/>
        <v>0</v>
      </c>
      <c r="I192" s="292"/>
      <c r="J192" s="295">
        <f>'Standard Budget w Cost Share'!AK$49</f>
        <v>0</v>
      </c>
      <c r="K192" s="295"/>
      <c r="L192" s="295"/>
      <c r="M192" s="295"/>
      <c r="N192" s="509">
        <f t="shared" si="40"/>
        <v>0</v>
      </c>
    </row>
    <row r="193" spans="1:14" ht="15.75" customHeight="1">
      <c r="A193" s="496" t="s">
        <v>131</v>
      </c>
      <c r="B193" s="295">
        <f>'Standard Budget w Cost Share'!AI$64+'Standard Budget w Cost Share'!AI$65+'Standard Budget w Cost Share'!AI$66+'Standard Budget w Cost Share'!AI$67+'Standard Budget w Cost Share'!AI$68+'Standard Budget w Cost Share'!AI$74</f>
        <v>0</v>
      </c>
      <c r="C193" s="295">
        <f>'Standard Budget w Cost Share'!AI$55+'Standard Budget w Cost Share'!AI$56+'Standard Budget w Cost Share'!AI$57</f>
        <v>0</v>
      </c>
      <c r="D193" s="508"/>
      <c r="E193" s="508"/>
      <c r="F193" s="508"/>
      <c r="G193" s="508"/>
      <c r="H193" s="292">
        <f t="shared" si="39"/>
        <v>0</v>
      </c>
      <c r="I193" s="292"/>
      <c r="J193" s="295">
        <f>'Standard Budget w Cost Share'!AK$64+'Standard Budget w Cost Share'!AK$65+'Standard Budget w Cost Share'!AK$66+'Standard Budget w Cost Share'!AK$67+'Standard Budget w Cost Share'!AK$68+'Standard Budget w Cost Share'!AK$74</f>
        <v>0</v>
      </c>
      <c r="K193" s="295">
        <f>'Standard Budget w Cost Share'!AK$55+'Standard Budget w Cost Share'!AK$56+'Standard Budget w Cost Share'!AK$57</f>
        <v>0</v>
      </c>
      <c r="L193" s="295"/>
      <c r="M193" s="295"/>
      <c r="N193" s="509">
        <f t="shared" si="40"/>
        <v>0</v>
      </c>
    </row>
    <row r="194" spans="1:14" ht="15.75" customHeight="1">
      <c r="A194" s="496" t="s">
        <v>157</v>
      </c>
      <c r="B194" s="295">
        <f>'Standard Budget w Cost Share'!AI$69+'Standard Budget w Cost Share'!AI$70</f>
        <v>0</v>
      </c>
      <c r="C194" s="295">
        <f>'Standard Budget w Cost Share'!AI$53+'Standard Budget w Cost Share'!AI$54</f>
        <v>0</v>
      </c>
      <c r="D194" s="508"/>
      <c r="E194" s="508"/>
      <c r="F194" s="508"/>
      <c r="G194" s="508"/>
      <c r="H194" s="292">
        <f t="shared" si="39"/>
        <v>0</v>
      </c>
      <c r="I194" s="292"/>
      <c r="J194" s="295">
        <f>'Standard Budget w Cost Share'!AK$69+'Standard Budget w Cost Share'!AK$70</f>
        <v>0</v>
      </c>
      <c r="K194" s="295">
        <f>'Standard Budget w Cost Share'!AK$53+'Standard Budget w Cost Share'!AK$54</f>
        <v>0</v>
      </c>
      <c r="L194" s="295"/>
      <c r="M194" s="295"/>
      <c r="N194" s="509">
        <f t="shared" si="40"/>
        <v>0</v>
      </c>
    </row>
    <row r="195" spans="1:14" ht="15.75" customHeight="1">
      <c r="A195" s="496" t="s">
        <v>158</v>
      </c>
      <c r="B195" s="295">
        <v>0</v>
      </c>
      <c r="C195" s="295"/>
      <c r="D195" s="508"/>
      <c r="E195" s="508"/>
      <c r="F195" s="508"/>
      <c r="G195" s="508"/>
      <c r="H195" s="292">
        <f t="shared" si="39"/>
        <v>0</v>
      </c>
      <c r="I195" s="292"/>
      <c r="J195" s="295">
        <v>0</v>
      </c>
      <c r="K195" s="295"/>
      <c r="L195" s="295"/>
      <c r="M195" s="295"/>
      <c r="N195" s="509">
        <f t="shared" si="40"/>
        <v>0</v>
      </c>
    </row>
    <row r="196" spans="1:14" ht="15.75" customHeight="1">
      <c r="A196" s="496" t="s">
        <v>159</v>
      </c>
      <c r="B196" s="295">
        <v>0</v>
      </c>
      <c r="C196" s="295"/>
      <c r="D196" s="508"/>
      <c r="E196" s="508"/>
      <c r="F196" s="508"/>
      <c r="G196" s="508"/>
      <c r="H196" s="292">
        <f t="shared" si="39"/>
        <v>0</v>
      </c>
      <c r="I196" s="292"/>
      <c r="J196" s="295">
        <v>0</v>
      </c>
      <c r="K196" s="295"/>
      <c r="L196" s="295"/>
      <c r="M196" s="295"/>
      <c r="N196" s="509">
        <f t="shared" si="40"/>
        <v>0</v>
      </c>
    </row>
    <row r="197" spans="1:14" ht="15.75" customHeight="1">
      <c r="A197" s="496" t="s">
        <v>160</v>
      </c>
      <c r="B197" s="295">
        <v>0</v>
      </c>
      <c r="C197" s="295"/>
      <c r="D197" s="508"/>
      <c r="E197" s="508"/>
      <c r="F197" s="508"/>
      <c r="G197" s="508"/>
      <c r="H197" s="292">
        <f t="shared" si="39"/>
        <v>0</v>
      </c>
      <c r="I197" s="292"/>
      <c r="J197" s="295">
        <v>0</v>
      </c>
      <c r="K197" s="295"/>
      <c r="L197" s="295"/>
      <c r="M197" s="295"/>
      <c r="N197" s="509">
        <f t="shared" si="40"/>
        <v>0</v>
      </c>
    </row>
    <row r="198" spans="1:14" ht="15.75" customHeight="1">
      <c r="A198" s="496" t="s">
        <v>161</v>
      </c>
      <c r="B198" s="295">
        <v>0</v>
      </c>
      <c r="C198" s="295"/>
      <c r="D198" s="508"/>
      <c r="E198" s="508"/>
      <c r="F198" s="508"/>
      <c r="G198" s="508"/>
      <c r="H198" s="292">
        <f t="shared" si="39"/>
        <v>0</v>
      </c>
      <c r="I198" s="292"/>
      <c r="J198" s="295">
        <v>0</v>
      </c>
      <c r="K198" s="295"/>
      <c r="L198" s="295"/>
      <c r="M198" s="295"/>
      <c r="N198" s="509">
        <f t="shared" si="40"/>
        <v>0</v>
      </c>
    </row>
    <row r="199" spans="1:14" ht="15.75" customHeight="1">
      <c r="A199" s="496" t="s">
        <v>125</v>
      </c>
      <c r="B199" s="295">
        <f>'Standard Budget w Cost Share'!AI$72</f>
        <v>0</v>
      </c>
      <c r="C199" s="295"/>
      <c r="D199" s="508"/>
      <c r="E199" s="508"/>
      <c r="F199" s="508"/>
      <c r="G199" s="508"/>
      <c r="H199" s="292">
        <f t="shared" si="39"/>
        <v>0</v>
      </c>
      <c r="I199" s="292"/>
      <c r="J199" s="295">
        <f>'Standard Budget w Cost Share'!AK$72</f>
        <v>0</v>
      </c>
      <c r="K199" s="295"/>
      <c r="L199" s="295"/>
      <c r="M199" s="295"/>
      <c r="N199" s="509">
        <f t="shared" si="40"/>
        <v>0</v>
      </c>
    </row>
    <row r="200" spans="1:14" ht="15.75" customHeight="1">
      <c r="A200" s="496" t="s">
        <v>162</v>
      </c>
      <c r="B200" s="295">
        <f>'Standard Budget w Cost Share'!AI$61+'Standard Budget w Cost Share'!AI$73</f>
        <v>0</v>
      </c>
      <c r="C200" s="295"/>
      <c r="D200" s="508"/>
      <c r="E200" s="508"/>
      <c r="F200" s="508"/>
      <c r="G200" s="508"/>
      <c r="H200" s="292">
        <f t="shared" si="39"/>
        <v>0</v>
      </c>
      <c r="I200" s="292"/>
      <c r="J200" s="295">
        <f>'Standard Budget w Cost Share'!AK$61+'Standard Budget w Cost Share'!AK$73</f>
        <v>0</v>
      </c>
      <c r="K200" s="295"/>
      <c r="L200" s="295"/>
      <c r="M200" s="295"/>
      <c r="N200" s="509">
        <f t="shared" si="40"/>
        <v>0</v>
      </c>
    </row>
    <row r="201" spans="1:14" ht="15.75" customHeight="1">
      <c r="A201" s="496" t="s">
        <v>163</v>
      </c>
      <c r="B201" s="295">
        <v>0</v>
      </c>
      <c r="C201" s="295"/>
      <c r="D201" s="508"/>
      <c r="E201" s="508"/>
      <c r="F201" s="508"/>
      <c r="G201" s="508"/>
      <c r="H201" s="292">
        <f t="shared" si="39"/>
        <v>0</v>
      </c>
      <c r="I201" s="292"/>
      <c r="J201" s="295">
        <v>0</v>
      </c>
      <c r="K201" s="295"/>
      <c r="L201" s="295"/>
      <c r="M201" s="295"/>
      <c r="N201" s="509">
        <f t="shared" si="40"/>
        <v>0</v>
      </c>
    </row>
    <row r="202" spans="1:14" ht="15.75" customHeight="1">
      <c r="A202" s="496" t="s">
        <v>164</v>
      </c>
      <c r="B202" s="295">
        <f>'Standard Budget w Cost Share'!AI$63</f>
        <v>0</v>
      </c>
      <c r="C202" s="295"/>
      <c r="D202" s="508"/>
      <c r="E202" s="508"/>
      <c r="F202" s="508"/>
      <c r="G202" s="508"/>
      <c r="H202" s="292">
        <f t="shared" si="39"/>
        <v>0</v>
      </c>
      <c r="I202" s="292"/>
      <c r="J202" s="295">
        <f>'Standard Budget w Cost Share'!AK$63</f>
        <v>0</v>
      </c>
      <c r="K202" s="295"/>
      <c r="L202" s="295"/>
      <c r="M202" s="295"/>
      <c r="N202" s="509">
        <f t="shared" si="40"/>
        <v>0</v>
      </c>
    </row>
    <row r="203" spans="1:14" ht="15.75" customHeight="1">
      <c r="A203" s="510" t="s">
        <v>165</v>
      </c>
      <c r="B203" s="295">
        <f>'Standard Budget w Cost Share'!AI$71</f>
        <v>0</v>
      </c>
      <c r="C203" s="295"/>
      <c r="D203" s="508"/>
      <c r="E203" s="508"/>
      <c r="F203" s="508"/>
      <c r="G203" s="508"/>
      <c r="H203" s="292">
        <f t="shared" si="39"/>
        <v>0</v>
      </c>
      <c r="I203" s="292"/>
      <c r="J203" s="295">
        <f>'Standard Budget w Cost Share'!AK$71</f>
        <v>0</v>
      </c>
      <c r="K203" s="292"/>
      <c r="L203" s="292"/>
      <c r="M203" s="292"/>
      <c r="N203" s="509">
        <f t="shared" si="40"/>
        <v>0</v>
      </c>
    </row>
    <row r="204" spans="1:14" ht="15.75" customHeight="1">
      <c r="A204" s="496" t="s">
        <v>166</v>
      </c>
      <c r="B204" s="295">
        <v>0</v>
      </c>
      <c r="C204" s="295"/>
      <c r="D204" s="508"/>
      <c r="E204" s="508"/>
      <c r="F204" s="508"/>
      <c r="G204" s="508"/>
      <c r="H204" s="292">
        <f t="shared" si="39"/>
        <v>0</v>
      </c>
      <c r="I204" s="292"/>
      <c r="J204" s="295">
        <v>0</v>
      </c>
      <c r="K204" s="295"/>
      <c r="L204" s="295"/>
      <c r="M204" s="295"/>
      <c r="N204" s="509">
        <f t="shared" si="40"/>
        <v>0</v>
      </c>
    </row>
    <row r="205" spans="1:14" ht="15.75" customHeight="1">
      <c r="A205" s="496" t="s">
        <v>167</v>
      </c>
      <c r="B205" s="295">
        <v>0</v>
      </c>
      <c r="C205" s="295"/>
      <c r="D205" s="508"/>
      <c r="E205" s="508"/>
      <c r="F205" s="508"/>
      <c r="G205" s="508"/>
      <c r="H205" s="292">
        <f t="shared" si="39"/>
        <v>0</v>
      </c>
      <c r="I205" s="292"/>
      <c r="J205" s="295">
        <v>0</v>
      </c>
      <c r="K205" s="295"/>
      <c r="L205" s="295"/>
      <c r="M205" s="295"/>
      <c r="N205" s="509">
        <f t="shared" si="40"/>
        <v>0</v>
      </c>
    </row>
    <row r="206" spans="1:14" ht="15.75" customHeight="1">
      <c r="A206" s="496" t="s">
        <v>168</v>
      </c>
      <c r="B206" s="295">
        <f>'Standard Budget w Cost Share'!AI$62</f>
        <v>0</v>
      </c>
      <c r="C206" s="295"/>
      <c r="D206" s="508"/>
      <c r="E206" s="508"/>
      <c r="F206" s="508"/>
      <c r="G206" s="508"/>
      <c r="H206" s="292">
        <f t="shared" si="39"/>
        <v>0</v>
      </c>
      <c r="I206" s="292"/>
      <c r="J206" s="295">
        <f>'Standard Budget w Cost Share'!AK$62</f>
        <v>0</v>
      </c>
      <c r="K206" s="295"/>
      <c r="L206" s="295"/>
      <c r="M206" s="295"/>
      <c r="N206" s="509">
        <f t="shared" si="40"/>
        <v>0</v>
      </c>
    </row>
    <row r="207" spans="1:14" ht="15.75" customHeight="1">
      <c r="A207" s="496" t="s">
        <v>169</v>
      </c>
      <c r="B207" s="295">
        <f>'Standard Budget w Cost Share'!AI$46</f>
        <v>0</v>
      </c>
      <c r="C207" s="295"/>
      <c r="D207" s="508"/>
      <c r="E207" s="508"/>
      <c r="F207" s="508"/>
      <c r="G207" s="508"/>
      <c r="H207" s="292">
        <f t="shared" si="39"/>
        <v>0</v>
      </c>
      <c r="I207" s="292"/>
      <c r="J207" s="295">
        <f>'Standard Budget w Cost Share'!AK$46</f>
        <v>0</v>
      </c>
      <c r="K207" s="295"/>
      <c r="L207" s="295"/>
      <c r="M207" s="295"/>
      <c r="N207" s="509">
        <f t="shared" si="40"/>
        <v>0</v>
      </c>
    </row>
    <row r="208" spans="1:14" ht="15.75" customHeight="1">
      <c r="A208" s="496" t="s">
        <v>170</v>
      </c>
      <c r="B208" s="295">
        <v>0</v>
      </c>
      <c r="C208" s="295"/>
      <c r="D208" s="508"/>
      <c r="E208" s="508"/>
      <c r="F208" s="508"/>
      <c r="G208" s="508"/>
      <c r="H208" s="292">
        <f t="shared" si="39"/>
        <v>0</v>
      </c>
      <c r="I208" s="292"/>
      <c r="J208" s="295">
        <v>0</v>
      </c>
      <c r="K208" s="295"/>
      <c r="L208" s="295"/>
      <c r="M208" s="295"/>
      <c r="N208" s="509">
        <f t="shared" si="40"/>
        <v>0</v>
      </c>
    </row>
    <row r="209" spans="1:14" ht="15.75" customHeight="1">
      <c r="A209" s="496" t="s">
        <v>265</v>
      </c>
      <c r="B209" s="508"/>
      <c r="C209" s="508"/>
      <c r="D209" s="511">
        <f>'Standard Budget w Cost Share'!AI$80</f>
        <v>0</v>
      </c>
      <c r="E209" s="511">
        <f>'Standard Budget w Cost Share'!AI$84</f>
        <v>0</v>
      </c>
      <c r="F209" s="511">
        <f>'Standard Budget w Cost Share'!AI$88</f>
        <v>0</v>
      </c>
      <c r="G209" s="511">
        <f>'Standard Budget w Cost Share'!AI$92</f>
        <v>0</v>
      </c>
      <c r="H209" s="292">
        <f t="shared" si="39"/>
        <v>0</v>
      </c>
      <c r="I209" s="292"/>
      <c r="J209" s="508"/>
      <c r="K209" s="508"/>
      <c r="L209" s="508"/>
      <c r="M209" s="295">
        <f>'Standard Budget w Cost Share'!AK$80+'Standard Budget w Cost Share'!AK$84+'Standard Budget w Cost Share'!AK$88+'Standard Budget w Cost Share'!AK$92</f>
        <v>0</v>
      </c>
      <c r="N209" s="509">
        <f t="shared" si="40"/>
        <v>0</v>
      </c>
    </row>
    <row r="210" spans="1:14" ht="15.75" customHeight="1">
      <c r="A210" s="512" t="s">
        <v>171</v>
      </c>
      <c r="B210" s="293"/>
      <c r="C210" s="293"/>
      <c r="D210" s="293"/>
      <c r="E210" s="293"/>
      <c r="F210" s="293"/>
      <c r="G210" s="293"/>
      <c r="H210" s="293"/>
      <c r="I210" s="292"/>
      <c r="J210" s="293"/>
      <c r="K210" s="293"/>
      <c r="L210" s="293"/>
      <c r="M210" s="293"/>
      <c r="N210" s="513"/>
    </row>
    <row r="211" spans="1:14" ht="15.75" customHeight="1">
      <c r="A211" s="514" t="s">
        <v>172</v>
      </c>
      <c r="B211" s="293"/>
      <c r="C211" s="293"/>
      <c r="D211" s="293"/>
      <c r="E211" s="293"/>
      <c r="F211" s="293"/>
      <c r="G211" s="293"/>
      <c r="H211" s="293">
        <f>SUM(B211:G211)</f>
        <v>0</v>
      </c>
      <c r="I211" s="292"/>
      <c r="J211" s="293"/>
      <c r="K211" s="293"/>
      <c r="L211" s="293"/>
      <c r="M211" s="293"/>
      <c r="N211" s="513">
        <f>SUM(J211:M211)</f>
        <v>0</v>
      </c>
    </row>
    <row r="212" spans="1:14" ht="15.75" customHeight="1">
      <c r="A212" s="514" t="s">
        <v>124</v>
      </c>
      <c r="B212" s="294"/>
      <c r="C212" s="294"/>
      <c r="D212" s="294"/>
      <c r="E212" s="294"/>
      <c r="F212" s="294"/>
      <c r="G212" s="294"/>
      <c r="H212" s="294">
        <f>SUM(B212:G212)</f>
        <v>0</v>
      </c>
      <c r="I212" s="292"/>
      <c r="J212" s="294"/>
      <c r="K212" s="294"/>
      <c r="L212" s="294"/>
      <c r="M212" s="294"/>
      <c r="N212" s="515">
        <f>SUM(J212:M212)</f>
        <v>0</v>
      </c>
    </row>
    <row r="213" spans="1:14" ht="15.75" customHeight="1">
      <c r="A213" s="516"/>
      <c r="B213" s="295"/>
      <c r="C213" s="295"/>
      <c r="D213" s="295"/>
      <c r="E213" s="295"/>
      <c r="F213" s="295"/>
      <c r="G213" s="295"/>
      <c r="H213" s="292"/>
      <c r="I213" s="292"/>
      <c r="J213" s="295"/>
      <c r="K213" s="295"/>
      <c r="L213" s="295"/>
      <c r="M213" s="295"/>
      <c r="N213" s="509"/>
    </row>
    <row r="214" spans="1:14" ht="15.75" customHeight="1">
      <c r="A214" s="496" t="s">
        <v>10</v>
      </c>
      <c r="B214" s="295">
        <f>ROUND(SUM(B188:B213),0)</f>
        <v>0</v>
      </c>
      <c r="C214" s="295">
        <f t="shared" ref="C214" si="41">ROUND(SUM(C188:C213),0)</f>
        <v>0</v>
      </c>
      <c r="D214" s="295">
        <f t="shared" ref="D214" si="42">ROUND(SUM(D188:D213),0)</f>
        <v>0</v>
      </c>
      <c r="E214" s="295">
        <f t="shared" ref="E214" si="43">ROUND(SUM(E188:E213),0)</f>
        <v>0</v>
      </c>
      <c r="F214" s="295">
        <f t="shared" ref="F214" si="44">ROUND(SUM(F188:F213),0)</f>
        <v>0</v>
      </c>
      <c r="G214" s="295">
        <f t="shared" ref="G214" si="45">ROUND(SUM(G188:G213),0)</f>
        <v>0</v>
      </c>
      <c r="H214" s="295">
        <f t="shared" ref="H214" si="46">SUM(H188:H213)</f>
        <v>0</v>
      </c>
      <c r="I214" s="292"/>
      <c r="J214" s="295">
        <f t="shared" ref="J214:N214" si="47">SUM(J188:J213)</f>
        <v>0</v>
      </c>
      <c r="K214" s="295">
        <f t="shared" si="47"/>
        <v>0</v>
      </c>
      <c r="L214" s="295">
        <f t="shared" si="47"/>
        <v>0</v>
      </c>
      <c r="M214" s="295">
        <f t="shared" si="47"/>
        <v>0</v>
      </c>
      <c r="N214" s="517">
        <f t="shared" si="47"/>
        <v>0</v>
      </c>
    </row>
    <row r="215" spans="1:14" ht="15.75" customHeight="1">
      <c r="A215" s="496"/>
      <c r="B215" s="295"/>
      <c r="C215" s="295"/>
      <c r="D215" s="295"/>
      <c r="E215" s="295"/>
      <c r="F215" s="295"/>
      <c r="G215" s="295"/>
      <c r="H215" s="292"/>
      <c r="I215" s="292"/>
      <c r="J215" s="295"/>
      <c r="K215" s="295"/>
      <c r="L215" s="295"/>
      <c r="M215" s="295"/>
      <c r="N215" s="509"/>
    </row>
    <row r="216" spans="1:14" ht="15.75" customHeight="1">
      <c r="A216" s="496" t="s">
        <v>173</v>
      </c>
      <c r="B216" s="291">
        <f>ROUND(IF('Standard Budget w Cost Share'!$B$97="MTDC",(B214-B194-B207)*'Standard Budget w Cost Share'!$Y$8,IF('Standard Budget w Cost Share'!$B$97="TDC",'Standard SAP Budgets w CS'!B214*'Standard Budget w Cost Share'!$Y$8,0)),0)</f>
        <v>0</v>
      </c>
      <c r="C216" s="291">
        <f>ROUND(IF('Standard Budget w Cost Share'!$B$97="MTDC",(C214*0),IF('Standard Budget w Cost Share'!$B$97="TDC",'Standard SAP Budgets w CS'!C214*'Standard Budget w Cost Share'!$Y$8,0)),0)</f>
        <v>0</v>
      </c>
      <c r="D216" s="291">
        <f>ROUND(IF('Standard Budget w Cost Share'!$B$97="MTDC",'Standard Budget w Cost Share'!AH$80*'Standard Budget w Cost Share'!$Y$8,IF('Standard Budget w Cost Share'!$B$97="TDC",D214*'Standard Budget w Cost Share'!$Y$8,0)),0)</f>
        <v>0</v>
      </c>
      <c r="E216" s="291">
        <f>ROUND(IF('Standard Budget w Cost Share'!$B$97="MTDC",'Standard Budget w Cost Share'!AH$84*'Standard Budget w Cost Share'!$Y$8,IF('Standard Budget w Cost Share'!$B$97="TDC",E214*'Standard Budget w Cost Share'!$Y$8,0)),0)</f>
        <v>0</v>
      </c>
      <c r="F216" s="291">
        <f>ROUND(IF('Standard Budget w Cost Share'!$B$97="MTDC",'Standard Budget w Cost Share'!AH$88*'Standard Budget w Cost Share'!$Y$8,IF('Standard Budget w Cost Share'!$B$97="TDC",F214*'Standard Budget w Cost Share'!$Y$8,0)),0)</f>
        <v>0</v>
      </c>
      <c r="G216" s="291">
        <f>ROUND(IF('Standard Budget w Cost Share'!$B$97="MTDC",'Standard Budget w Cost Share'!AH$92*'Standard Budget w Cost Share'!$Y$8,IF('Standard Budget w Cost Share'!$B$97="TDC",G214*'Standard Budget w Cost Share'!$Y$8,0)),0)</f>
        <v>0</v>
      </c>
      <c r="H216" s="296">
        <f>SUM(B216:G216)</f>
        <v>0</v>
      </c>
      <c r="I216" s="292"/>
      <c r="J216" s="291">
        <f>ROUND(IF('Standard Budget w Cost Share'!$B$97="MTDC",(J214-J194-J207)*'Standard Budget w Cost Share'!$Y$8,IF('Standard Budget w Cost Share'!$B$97="TDC",'Standard SAP Budgets w CS'!J214*'Standard Budget w Cost Share'!$Y$8,0)),0)</f>
        <v>0</v>
      </c>
      <c r="K216" s="291">
        <f>ROUND(IF('Standard Budget w Cost Share'!$B$97="MTDC",(K214*0),IF('Standard Budget w Cost Share'!$B$97="TDC",'Standard SAP Budgets w CS'!K214*'Standard Budget w Cost Share'!$Y$8,0)),0)</f>
        <v>0</v>
      </c>
      <c r="L216" s="291">
        <f>ROUND(IF('Standard Budget w Cost Share'!$B$97="MTDC",(L214-L194-L207)*'Standard Budget w Cost Share'!$Y$8,IF('Standard SAP Budgets w CS'!$B$88="TDC",'Standard SAP Budgets w CS'!L214*$S$6,0)),0)</f>
        <v>0</v>
      </c>
      <c r="M216" s="291">
        <v>0</v>
      </c>
      <c r="N216" s="518">
        <f>SUM(J216:M216)</f>
        <v>0</v>
      </c>
    </row>
    <row r="217" spans="1:14" ht="15.75" customHeight="1" thickBot="1">
      <c r="A217" s="496"/>
      <c r="B217" s="297">
        <f>+B214+B216</f>
        <v>0</v>
      </c>
      <c r="C217" s="297">
        <f>+C214+C216</f>
        <v>0</v>
      </c>
      <c r="D217" s="297">
        <f t="shared" ref="D217:G217" si="48">+D214+D216</f>
        <v>0</v>
      </c>
      <c r="E217" s="297">
        <f t="shared" si="48"/>
        <v>0</v>
      </c>
      <c r="F217" s="297">
        <f t="shared" si="48"/>
        <v>0</v>
      </c>
      <c r="G217" s="297">
        <f t="shared" si="48"/>
        <v>0</v>
      </c>
      <c r="H217" s="297">
        <f>+H214+H216</f>
        <v>0</v>
      </c>
      <c r="I217" s="292"/>
      <c r="J217" s="297">
        <f t="shared" ref="J217:N217" si="49">+J214+J216</f>
        <v>0</v>
      </c>
      <c r="K217" s="297">
        <f t="shared" si="49"/>
        <v>0</v>
      </c>
      <c r="L217" s="297">
        <f t="shared" si="49"/>
        <v>0</v>
      </c>
      <c r="M217" s="297">
        <f t="shared" si="49"/>
        <v>0</v>
      </c>
      <c r="N217" s="519">
        <f t="shared" si="49"/>
        <v>0</v>
      </c>
    </row>
    <row r="218" spans="1:14" ht="15.75" customHeight="1" thickTop="1">
      <c r="A218" s="496"/>
      <c r="B218" s="295"/>
      <c r="C218" s="295"/>
      <c r="D218" s="295"/>
      <c r="E218" s="295"/>
      <c r="F218" s="295"/>
      <c r="G218" s="295"/>
      <c r="H218" s="295"/>
      <c r="I218" s="292"/>
      <c r="J218" s="295"/>
      <c r="K218" s="295"/>
      <c r="L218" s="295"/>
      <c r="M218" s="295"/>
      <c r="N218" s="517"/>
    </row>
    <row r="219" spans="1:14" ht="15.75" customHeight="1">
      <c r="A219" s="525" t="s">
        <v>247</v>
      </c>
      <c r="B219" s="3"/>
      <c r="C219" s="3"/>
      <c r="D219" s="3"/>
      <c r="E219" s="3"/>
      <c r="F219" s="3"/>
      <c r="G219" s="3"/>
      <c r="J219" s="3"/>
      <c r="K219" s="3"/>
      <c r="L219" s="3"/>
      <c r="M219" s="3"/>
      <c r="N219" s="497"/>
    </row>
    <row r="220" spans="1:14" ht="15.75" customHeight="1" thickBot="1">
      <c r="A220" s="520"/>
      <c r="B220" s="522"/>
      <c r="C220" s="522"/>
      <c r="D220" s="522"/>
      <c r="E220" s="522"/>
      <c r="F220" s="522"/>
      <c r="G220" s="522"/>
      <c r="H220" s="523"/>
      <c r="I220" s="523"/>
      <c r="J220" s="522"/>
      <c r="K220" s="522"/>
      <c r="L220" s="522"/>
      <c r="M220" s="522"/>
      <c r="N220" s="524"/>
    </row>
    <row r="221" spans="1:14" ht="17.100000000000001" customHeight="1">
      <c r="A221" s="491" t="s">
        <v>140</v>
      </c>
      <c r="B221" s="492">
        <f>'Standard Budget w Cost Share'!B$2</f>
        <v>0</v>
      </c>
      <c r="C221" s="493"/>
      <c r="D221" s="492"/>
      <c r="E221" s="492"/>
      <c r="F221" s="492"/>
      <c r="G221" s="492"/>
      <c r="H221" s="494"/>
      <c r="I221" s="494"/>
      <c r="J221" s="492"/>
      <c r="K221" s="492"/>
      <c r="L221" s="489" t="s">
        <v>141</v>
      </c>
      <c r="M221" s="495"/>
      <c r="N221" s="490"/>
    </row>
    <row r="222" spans="1:14" ht="17.100000000000001" customHeight="1">
      <c r="A222" s="496" t="s">
        <v>55</v>
      </c>
      <c r="B222" s="3">
        <f>'Standard Budget w Cost Share'!B$3</f>
        <v>0</v>
      </c>
      <c r="C222" s="3"/>
      <c r="D222" s="3"/>
      <c r="E222" s="3"/>
      <c r="F222" s="3"/>
      <c r="G222" s="3"/>
      <c r="J222" s="3"/>
      <c r="K222" s="3"/>
      <c r="L222" s="3"/>
      <c r="M222" s="3"/>
      <c r="N222" s="497"/>
    </row>
    <row r="223" spans="1:14" ht="17.100000000000001" customHeight="1">
      <c r="A223" s="496" t="s">
        <v>103</v>
      </c>
      <c r="B223" s="3">
        <f>'Standard Budget w Cost Share'!B$4</f>
        <v>0</v>
      </c>
      <c r="C223" s="3"/>
      <c r="D223" s="3"/>
      <c r="E223" s="3"/>
      <c r="F223" s="3"/>
      <c r="G223" s="3"/>
      <c r="J223" s="3"/>
      <c r="K223" s="3"/>
      <c r="L223" s="3"/>
      <c r="M223" s="3"/>
      <c r="N223" s="497"/>
    </row>
    <row r="224" spans="1:14" ht="17.100000000000001" customHeight="1">
      <c r="A224" s="496" t="s">
        <v>56</v>
      </c>
      <c r="B224" s="3">
        <f>'Standard Budget w Cost Share'!B$6</f>
        <v>0</v>
      </c>
      <c r="C224" s="3"/>
      <c r="D224" s="3"/>
      <c r="E224" s="3"/>
      <c r="F224" s="3"/>
      <c r="G224" s="3"/>
      <c r="J224" s="3"/>
      <c r="K224" s="3"/>
      <c r="L224" s="3"/>
      <c r="M224" s="3"/>
      <c r="N224" s="497"/>
    </row>
    <row r="225" spans="1:14" ht="17.100000000000001" customHeight="1">
      <c r="A225" s="496" t="s">
        <v>105</v>
      </c>
      <c r="B225" s="3">
        <f>'Standard Budget w Cost Share'!B$7</f>
        <v>0</v>
      </c>
      <c r="C225" s="3"/>
      <c r="D225" s="3"/>
      <c r="E225" s="3"/>
      <c r="F225" s="3"/>
      <c r="G225" s="3"/>
      <c r="J225" s="3"/>
      <c r="K225" s="3"/>
      <c r="L225" s="3"/>
      <c r="M225" s="3"/>
      <c r="N225" s="497"/>
    </row>
    <row r="226" spans="1:14" ht="17.100000000000001" customHeight="1" thickBot="1">
      <c r="A226" s="496" t="s">
        <v>104</v>
      </c>
      <c r="B226" s="3">
        <f>'Standard Budget w Cost Share'!B$8</f>
        <v>0</v>
      </c>
      <c r="C226" s="3"/>
      <c r="D226" s="3"/>
      <c r="E226" s="3"/>
      <c r="F226" s="3"/>
      <c r="G226" s="3"/>
      <c r="J226" s="3"/>
      <c r="K226" s="3"/>
      <c r="L226" s="3"/>
      <c r="M226" s="3"/>
      <c r="N226" s="497"/>
    </row>
    <row r="227" spans="1:14" ht="17.100000000000001" customHeight="1" thickBot="1">
      <c r="A227" s="496"/>
      <c r="B227" s="592" t="s">
        <v>142</v>
      </c>
      <c r="C227" s="593"/>
      <c r="D227" s="593"/>
      <c r="E227" s="593"/>
      <c r="F227" s="593"/>
      <c r="G227" s="593"/>
      <c r="H227" s="594"/>
      <c r="I227" s="152"/>
      <c r="J227" s="592" t="s">
        <v>143</v>
      </c>
      <c r="K227" s="593"/>
      <c r="L227" s="593"/>
      <c r="M227" s="593"/>
      <c r="N227" s="594"/>
    </row>
    <row r="228" spans="1:14" ht="17.100000000000001" customHeight="1">
      <c r="A228" s="496" t="s">
        <v>140</v>
      </c>
      <c r="B228" s="3"/>
      <c r="C228" s="3"/>
      <c r="D228" s="498"/>
      <c r="E228" s="498"/>
      <c r="F228" s="498"/>
      <c r="G228" s="498"/>
      <c r="H228" s="153"/>
      <c r="I228" s="153"/>
      <c r="J228" s="3"/>
      <c r="K228" s="3"/>
      <c r="L228" s="498"/>
      <c r="M228" s="498"/>
      <c r="N228" s="499"/>
    </row>
    <row r="229" spans="1:14" ht="17.100000000000001" customHeight="1">
      <c r="A229" s="496" t="s">
        <v>144</v>
      </c>
      <c r="B229" s="500" t="s">
        <v>197</v>
      </c>
      <c r="C229" s="500"/>
      <c r="D229" s="500"/>
      <c r="E229" s="500"/>
      <c r="F229" s="500"/>
      <c r="G229" s="501"/>
      <c r="H229" s="153"/>
      <c r="I229" s="153"/>
      <c r="J229" s="500"/>
      <c r="K229" s="500"/>
      <c r="L229" s="498"/>
      <c r="M229" s="498"/>
      <c r="N229" s="499"/>
    </row>
    <row r="230" spans="1:14" ht="17.100000000000001" customHeight="1">
      <c r="A230" s="502" t="s">
        <v>176</v>
      </c>
      <c r="B230" s="503" t="s">
        <v>174</v>
      </c>
      <c r="C230" s="503" t="s">
        <v>175</v>
      </c>
      <c r="D230" s="503" t="s">
        <v>263</v>
      </c>
      <c r="E230" s="503" t="s">
        <v>263</v>
      </c>
      <c r="F230" s="503" t="s">
        <v>263</v>
      </c>
      <c r="G230" s="503" t="s">
        <v>263</v>
      </c>
      <c r="H230" s="152"/>
      <c r="I230" s="152"/>
      <c r="J230" s="3"/>
      <c r="K230" s="3"/>
      <c r="L230" s="504"/>
      <c r="M230" s="504"/>
      <c r="N230" s="505"/>
    </row>
    <row r="231" spans="1:14" ht="47.25">
      <c r="A231" s="506" t="s">
        <v>145</v>
      </c>
      <c r="B231" s="154" t="s">
        <v>146</v>
      </c>
      <c r="C231" s="154" t="s">
        <v>146</v>
      </c>
      <c r="D231" s="154" t="str">
        <f>'Standard Budget w Cost Share'!$A$77</f>
        <v xml:space="preserve">   Subaward #1 </v>
      </c>
      <c r="E231" s="154" t="str">
        <f>'Standard Budget w Cost Share'!$A$81</f>
        <v xml:space="preserve">   Subaward #2</v>
      </c>
      <c r="F231" s="154" t="str">
        <f>'Standard Budget w Cost Share'!$A$85</f>
        <v xml:space="preserve">   Subaward #3</v>
      </c>
      <c r="G231" s="154" t="str">
        <f>'Standard Budget w Cost Share'!$A$89</f>
        <v xml:space="preserve">   Subaward #4</v>
      </c>
      <c r="H231" s="155" t="s">
        <v>147</v>
      </c>
      <c r="I231" s="156"/>
      <c r="J231" s="154" t="s">
        <v>148</v>
      </c>
      <c r="K231" s="154" t="s">
        <v>148</v>
      </c>
      <c r="L231" s="154" t="s">
        <v>149</v>
      </c>
      <c r="M231" s="154" t="s">
        <v>150</v>
      </c>
      <c r="N231" s="507" t="s">
        <v>151</v>
      </c>
    </row>
    <row r="232" spans="1:14" ht="15.75" customHeight="1">
      <c r="A232" s="496" t="s">
        <v>152</v>
      </c>
      <c r="B232" s="295">
        <f t="shared" ref="B232:B252" si="50">B12+B56+B100+B144+B188</f>
        <v>0</v>
      </c>
      <c r="C232" s="295"/>
      <c r="D232" s="508"/>
      <c r="E232" s="508"/>
      <c r="F232" s="508"/>
      <c r="G232" s="508"/>
      <c r="H232" s="292">
        <f t="shared" ref="H232:H254" si="51">SUM(B232:G232)</f>
        <v>0</v>
      </c>
      <c r="I232" s="292"/>
      <c r="J232" s="295">
        <f t="shared" ref="J232:J252" si="52">J12+J56+J100+J144+J188</f>
        <v>0</v>
      </c>
      <c r="K232" s="295"/>
      <c r="L232" s="295"/>
      <c r="M232" s="295"/>
      <c r="N232" s="509">
        <f t="shared" ref="N232:N256" si="53">SUM(J232:M232)</f>
        <v>0</v>
      </c>
    </row>
    <row r="233" spans="1:14" ht="15.75" customHeight="1">
      <c r="A233" s="496" t="s">
        <v>153</v>
      </c>
      <c r="B233" s="295">
        <f t="shared" si="50"/>
        <v>0</v>
      </c>
      <c r="C233" s="295"/>
      <c r="D233" s="508"/>
      <c r="E233" s="508"/>
      <c r="F233" s="508"/>
      <c r="G233" s="508"/>
      <c r="H233" s="292">
        <f t="shared" si="51"/>
        <v>0</v>
      </c>
      <c r="I233" s="292"/>
      <c r="J233" s="295">
        <f t="shared" si="52"/>
        <v>0</v>
      </c>
      <c r="K233" s="295"/>
      <c r="L233" s="295"/>
      <c r="M233" s="295"/>
      <c r="N233" s="509">
        <f t="shared" si="53"/>
        <v>0</v>
      </c>
    </row>
    <row r="234" spans="1:14" ht="15.75" customHeight="1">
      <c r="A234" s="496" t="s">
        <v>154</v>
      </c>
      <c r="B234" s="295">
        <f t="shared" si="50"/>
        <v>0</v>
      </c>
      <c r="C234" s="295"/>
      <c r="D234" s="508"/>
      <c r="E234" s="508"/>
      <c r="F234" s="508"/>
      <c r="G234" s="508"/>
      <c r="H234" s="292">
        <f t="shared" si="51"/>
        <v>0</v>
      </c>
      <c r="I234" s="292"/>
      <c r="J234" s="295">
        <f t="shared" si="52"/>
        <v>0</v>
      </c>
      <c r="K234" s="295"/>
      <c r="L234" s="295"/>
      <c r="M234" s="295"/>
      <c r="N234" s="509">
        <f t="shared" si="53"/>
        <v>0</v>
      </c>
    </row>
    <row r="235" spans="1:14" ht="15.75" customHeight="1">
      <c r="A235" s="496" t="s">
        <v>155</v>
      </c>
      <c r="B235" s="295">
        <f t="shared" si="50"/>
        <v>0</v>
      </c>
      <c r="C235" s="295"/>
      <c r="D235" s="508"/>
      <c r="E235" s="508"/>
      <c r="F235" s="508"/>
      <c r="G235" s="508"/>
      <c r="H235" s="292">
        <f t="shared" si="51"/>
        <v>0</v>
      </c>
      <c r="I235" s="292"/>
      <c r="J235" s="295">
        <f t="shared" si="52"/>
        <v>0</v>
      </c>
      <c r="K235" s="295"/>
      <c r="L235" s="295"/>
      <c r="M235" s="295"/>
      <c r="N235" s="509">
        <f t="shared" si="53"/>
        <v>0</v>
      </c>
    </row>
    <row r="236" spans="1:14" ht="15.75" customHeight="1">
      <c r="A236" s="496" t="s">
        <v>156</v>
      </c>
      <c r="B236" s="295">
        <f t="shared" si="50"/>
        <v>0</v>
      </c>
      <c r="C236" s="295"/>
      <c r="D236" s="508"/>
      <c r="E236" s="508"/>
      <c r="F236" s="508"/>
      <c r="G236" s="508"/>
      <c r="H236" s="292">
        <f t="shared" si="51"/>
        <v>0</v>
      </c>
      <c r="I236" s="292"/>
      <c r="J236" s="295">
        <f t="shared" si="52"/>
        <v>0</v>
      </c>
      <c r="K236" s="295"/>
      <c r="L236" s="295"/>
      <c r="M236" s="295"/>
      <c r="N236" s="509">
        <f t="shared" si="53"/>
        <v>0</v>
      </c>
    </row>
    <row r="237" spans="1:14" ht="15.75" customHeight="1">
      <c r="A237" s="496" t="s">
        <v>131</v>
      </c>
      <c r="B237" s="295">
        <f t="shared" si="50"/>
        <v>0</v>
      </c>
      <c r="C237" s="295">
        <f>C17+C61+C105+C149+C193</f>
        <v>0</v>
      </c>
      <c r="D237" s="508"/>
      <c r="E237" s="508"/>
      <c r="F237" s="508"/>
      <c r="G237" s="508"/>
      <c r="H237" s="292">
        <f t="shared" si="51"/>
        <v>0</v>
      </c>
      <c r="I237" s="292"/>
      <c r="J237" s="295">
        <f t="shared" si="52"/>
        <v>0</v>
      </c>
      <c r="K237" s="295">
        <f>K17+K61+K105+K149+K193</f>
        <v>0</v>
      </c>
      <c r="L237" s="295"/>
      <c r="M237" s="295"/>
      <c r="N237" s="509">
        <f t="shared" si="53"/>
        <v>0</v>
      </c>
    </row>
    <row r="238" spans="1:14" ht="15.75" customHeight="1">
      <c r="A238" s="496" t="s">
        <v>157</v>
      </c>
      <c r="B238" s="295">
        <f t="shared" si="50"/>
        <v>0</v>
      </c>
      <c r="C238" s="295">
        <f>C18+C62+C106+C150+C194</f>
        <v>0</v>
      </c>
      <c r="D238" s="508"/>
      <c r="E238" s="508"/>
      <c r="F238" s="508"/>
      <c r="G238" s="508"/>
      <c r="H238" s="292">
        <f t="shared" si="51"/>
        <v>0</v>
      </c>
      <c r="I238" s="292"/>
      <c r="J238" s="295">
        <f t="shared" si="52"/>
        <v>0</v>
      </c>
      <c r="K238" s="295">
        <f>K18+K62+K106+K150+K194</f>
        <v>0</v>
      </c>
      <c r="L238" s="295"/>
      <c r="M238" s="295"/>
      <c r="N238" s="509">
        <f t="shared" si="53"/>
        <v>0</v>
      </c>
    </row>
    <row r="239" spans="1:14" ht="15.75" customHeight="1">
      <c r="A239" s="496" t="s">
        <v>158</v>
      </c>
      <c r="B239" s="295">
        <f t="shared" si="50"/>
        <v>0</v>
      </c>
      <c r="C239" s="295"/>
      <c r="D239" s="508"/>
      <c r="E239" s="508"/>
      <c r="F239" s="508"/>
      <c r="G239" s="508"/>
      <c r="H239" s="292">
        <f t="shared" si="51"/>
        <v>0</v>
      </c>
      <c r="I239" s="292"/>
      <c r="J239" s="295">
        <f t="shared" si="52"/>
        <v>0</v>
      </c>
      <c r="K239" s="295"/>
      <c r="L239" s="295"/>
      <c r="M239" s="295"/>
      <c r="N239" s="509">
        <f t="shared" si="53"/>
        <v>0</v>
      </c>
    </row>
    <row r="240" spans="1:14" ht="15.75" customHeight="1">
      <c r="A240" s="496" t="s">
        <v>159</v>
      </c>
      <c r="B240" s="295">
        <f t="shared" si="50"/>
        <v>0</v>
      </c>
      <c r="C240" s="295"/>
      <c r="D240" s="508"/>
      <c r="E240" s="508"/>
      <c r="F240" s="508"/>
      <c r="G240" s="508"/>
      <c r="H240" s="292">
        <f t="shared" si="51"/>
        <v>0</v>
      </c>
      <c r="I240" s="292"/>
      <c r="J240" s="295">
        <f t="shared" si="52"/>
        <v>0</v>
      </c>
      <c r="K240" s="295"/>
      <c r="L240" s="295"/>
      <c r="M240" s="295"/>
      <c r="N240" s="509">
        <f t="shared" si="53"/>
        <v>0</v>
      </c>
    </row>
    <row r="241" spans="1:14" ht="15.75" customHeight="1">
      <c r="A241" s="496" t="s">
        <v>160</v>
      </c>
      <c r="B241" s="295">
        <f t="shared" si="50"/>
        <v>0</v>
      </c>
      <c r="C241" s="295"/>
      <c r="D241" s="508"/>
      <c r="E241" s="508"/>
      <c r="F241" s="508"/>
      <c r="G241" s="508"/>
      <c r="H241" s="292">
        <f t="shared" si="51"/>
        <v>0</v>
      </c>
      <c r="I241" s="292"/>
      <c r="J241" s="295">
        <f t="shared" si="52"/>
        <v>0</v>
      </c>
      <c r="K241" s="295"/>
      <c r="L241" s="295"/>
      <c r="M241" s="295"/>
      <c r="N241" s="509">
        <f t="shared" si="53"/>
        <v>0</v>
      </c>
    </row>
    <row r="242" spans="1:14" ht="15.75" customHeight="1">
      <c r="A242" s="496" t="s">
        <v>161</v>
      </c>
      <c r="B242" s="295">
        <f t="shared" si="50"/>
        <v>0</v>
      </c>
      <c r="C242" s="295"/>
      <c r="D242" s="508"/>
      <c r="E242" s="508"/>
      <c r="F242" s="508"/>
      <c r="G242" s="508"/>
      <c r="H242" s="292">
        <f t="shared" si="51"/>
        <v>0</v>
      </c>
      <c r="I242" s="292"/>
      <c r="J242" s="295">
        <f t="shared" si="52"/>
        <v>0</v>
      </c>
      <c r="K242" s="295"/>
      <c r="L242" s="295"/>
      <c r="M242" s="295"/>
      <c r="N242" s="509">
        <f t="shared" si="53"/>
        <v>0</v>
      </c>
    </row>
    <row r="243" spans="1:14" ht="15.75" customHeight="1">
      <c r="A243" s="496" t="s">
        <v>125</v>
      </c>
      <c r="B243" s="295">
        <f t="shared" si="50"/>
        <v>0</v>
      </c>
      <c r="C243" s="295"/>
      <c r="D243" s="508"/>
      <c r="E243" s="508"/>
      <c r="F243" s="508"/>
      <c r="G243" s="508"/>
      <c r="H243" s="292">
        <f t="shared" si="51"/>
        <v>0</v>
      </c>
      <c r="I243" s="292"/>
      <c r="J243" s="295">
        <f t="shared" si="52"/>
        <v>0</v>
      </c>
      <c r="K243" s="295"/>
      <c r="L243" s="295"/>
      <c r="M243" s="295"/>
      <c r="N243" s="509">
        <f t="shared" si="53"/>
        <v>0</v>
      </c>
    </row>
    <row r="244" spans="1:14" ht="15.75" customHeight="1">
      <c r="A244" s="496" t="s">
        <v>162</v>
      </c>
      <c r="B244" s="295">
        <f t="shared" si="50"/>
        <v>0</v>
      </c>
      <c r="C244" s="295"/>
      <c r="D244" s="508"/>
      <c r="E244" s="508"/>
      <c r="F244" s="508"/>
      <c r="G244" s="508"/>
      <c r="H244" s="292">
        <f t="shared" si="51"/>
        <v>0</v>
      </c>
      <c r="I244" s="292"/>
      <c r="J244" s="295">
        <f t="shared" si="52"/>
        <v>0</v>
      </c>
      <c r="K244" s="295"/>
      <c r="L244" s="295"/>
      <c r="M244" s="295"/>
      <c r="N244" s="509">
        <f t="shared" si="53"/>
        <v>0</v>
      </c>
    </row>
    <row r="245" spans="1:14" ht="15.75" customHeight="1">
      <c r="A245" s="496" t="s">
        <v>163</v>
      </c>
      <c r="B245" s="295">
        <f t="shared" si="50"/>
        <v>0</v>
      </c>
      <c r="C245" s="295"/>
      <c r="D245" s="508"/>
      <c r="E245" s="508"/>
      <c r="F245" s="508"/>
      <c r="G245" s="508"/>
      <c r="H245" s="292">
        <f t="shared" si="51"/>
        <v>0</v>
      </c>
      <c r="I245" s="292"/>
      <c r="J245" s="295">
        <f t="shared" si="52"/>
        <v>0</v>
      </c>
      <c r="K245" s="295"/>
      <c r="L245" s="295"/>
      <c r="M245" s="295"/>
      <c r="N245" s="509">
        <f t="shared" si="53"/>
        <v>0</v>
      </c>
    </row>
    <row r="246" spans="1:14" ht="15.75" customHeight="1">
      <c r="A246" s="496" t="s">
        <v>164</v>
      </c>
      <c r="B246" s="295">
        <f t="shared" si="50"/>
        <v>0</v>
      </c>
      <c r="C246" s="295"/>
      <c r="D246" s="508"/>
      <c r="E246" s="508"/>
      <c r="F246" s="508"/>
      <c r="G246" s="508"/>
      <c r="H246" s="292">
        <f t="shared" si="51"/>
        <v>0</v>
      </c>
      <c r="I246" s="292"/>
      <c r="J246" s="295">
        <f t="shared" si="52"/>
        <v>0</v>
      </c>
      <c r="K246" s="295"/>
      <c r="L246" s="295"/>
      <c r="M246" s="295"/>
      <c r="N246" s="509">
        <f t="shared" si="53"/>
        <v>0</v>
      </c>
    </row>
    <row r="247" spans="1:14" ht="15.75" customHeight="1">
      <c r="A247" s="510" t="s">
        <v>165</v>
      </c>
      <c r="B247" s="295">
        <f t="shared" si="50"/>
        <v>0</v>
      </c>
      <c r="C247" s="295"/>
      <c r="D247" s="508"/>
      <c r="E247" s="508"/>
      <c r="F247" s="508"/>
      <c r="G247" s="508"/>
      <c r="H247" s="292">
        <f t="shared" si="51"/>
        <v>0</v>
      </c>
      <c r="I247" s="292"/>
      <c r="J247" s="295">
        <f t="shared" si="52"/>
        <v>0</v>
      </c>
      <c r="K247" s="292"/>
      <c r="L247" s="292"/>
      <c r="M247" s="292"/>
      <c r="N247" s="509">
        <f t="shared" si="53"/>
        <v>0</v>
      </c>
    </row>
    <row r="248" spans="1:14" ht="15.75" customHeight="1">
      <c r="A248" s="496" t="s">
        <v>166</v>
      </c>
      <c r="B248" s="295">
        <f t="shared" si="50"/>
        <v>0</v>
      </c>
      <c r="C248" s="295"/>
      <c r="D248" s="508"/>
      <c r="E248" s="508"/>
      <c r="F248" s="508"/>
      <c r="G248" s="508"/>
      <c r="H248" s="292">
        <f t="shared" si="51"/>
        <v>0</v>
      </c>
      <c r="I248" s="292"/>
      <c r="J248" s="295">
        <f t="shared" si="52"/>
        <v>0</v>
      </c>
      <c r="K248" s="295"/>
      <c r="L248" s="295"/>
      <c r="M248" s="295"/>
      <c r="N248" s="509">
        <f t="shared" si="53"/>
        <v>0</v>
      </c>
    </row>
    <row r="249" spans="1:14" ht="15.75" customHeight="1">
      <c r="A249" s="496" t="s">
        <v>167</v>
      </c>
      <c r="B249" s="295">
        <f t="shared" si="50"/>
        <v>0</v>
      </c>
      <c r="C249" s="295"/>
      <c r="D249" s="508"/>
      <c r="E249" s="508"/>
      <c r="F249" s="508"/>
      <c r="G249" s="508"/>
      <c r="H249" s="292">
        <f t="shared" si="51"/>
        <v>0</v>
      </c>
      <c r="I249" s="292"/>
      <c r="J249" s="295">
        <f t="shared" si="52"/>
        <v>0</v>
      </c>
      <c r="K249" s="295"/>
      <c r="L249" s="295"/>
      <c r="M249" s="295"/>
      <c r="N249" s="509">
        <f t="shared" si="53"/>
        <v>0</v>
      </c>
    </row>
    <row r="250" spans="1:14" ht="15.75" customHeight="1">
      <c r="A250" s="496" t="s">
        <v>168</v>
      </c>
      <c r="B250" s="295">
        <f t="shared" si="50"/>
        <v>0</v>
      </c>
      <c r="C250" s="295"/>
      <c r="D250" s="508"/>
      <c r="E250" s="508"/>
      <c r="F250" s="508"/>
      <c r="G250" s="508"/>
      <c r="H250" s="292">
        <f t="shared" si="51"/>
        <v>0</v>
      </c>
      <c r="I250" s="292"/>
      <c r="J250" s="295">
        <f t="shared" si="52"/>
        <v>0</v>
      </c>
      <c r="K250" s="295"/>
      <c r="L250" s="295"/>
      <c r="M250" s="295"/>
      <c r="N250" s="509">
        <f t="shared" si="53"/>
        <v>0</v>
      </c>
    </row>
    <row r="251" spans="1:14" ht="15.75" customHeight="1">
      <c r="A251" s="496" t="s">
        <v>169</v>
      </c>
      <c r="B251" s="295">
        <f t="shared" si="50"/>
        <v>0</v>
      </c>
      <c r="C251" s="295"/>
      <c r="D251" s="508"/>
      <c r="E251" s="508"/>
      <c r="F251" s="508"/>
      <c r="G251" s="508"/>
      <c r="H251" s="292">
        <f t="shared" si="51"/>
        <v>0</v>
      </c>
      <c r="I251" s="292"/>
      <c r="J251" s="295">
        <f t="shared" si="52"/>
        <v>0</v>
      </c>
      <c r="K251" s="295"/>
      <c r="L251" s="295"/>
      <c r="M251" s="295"/>
      <c r="N251" s="509">
        <f t="shared" si="53"/>
        <v>0</v>
      </c>
    </row>
    <row r="252" spans="1:14" ht="15.75" customHeight="1">
      <c r="A252" s="496" t="s">
        <v>170</v>
      </c>
      <c r="B252" s="295">
        <f t="shared" si="50"/>
        <v>0</v>
      </c>
      <c r="C252" s="295"/>
      <c r="D252" s="508"/>
      <c r="E252" s="508"/>
      <c r="F252" s="508"/>
      <c r="G252" s="508"/>
      <c r="H252" s="292">
        <f t="shared" si="51"/>
        <v>0</v>
      </c>
      <c r="I252" s="292"/>
      <c r="J252" s="295">
        <f t="shared" si="52"/>
        <v>0</v>
      </c>
      <c r="K252" s="295"/>
      <c r="L252" s="295"/>
      <c r="M252" s="295"/>
      <c r="N252" s="509">
        <f t="shared" si="53"/>
        <v>0</v>
      </c>
    </row>
    <row r="253" spans="1:14" ht="15.75" customHeight="1">
      <c r="A253" s="496" t="s">
        <v>265</v>
      </c>
      <c r="B253" s="508"/>
      <c r="C253" s="508"/>
      <c r="D253" s="511">
        <f>D33+D77+D121+D165+D209</f>
        <v>0</v>
      </c>
      <c r="E253" s="511">
        <f>E33+E77+E121+E165+E209</f>
        <v>0</v>
      </c>
      <c r="F253" s="511">
        <f>F33+F77+F121+F165+F209</f>
        <v>0</v>
      </c>
      <c r="G253" s="511">
        <f>G33+G77+G121+G165+G209</f>
        <v>0</v>
      </c>
      <c r="H253" s="292">
        <f t="shared" si="51"/>
        <v>0</v>
      </c>
      <c r="I253" s="292"/>
      <c r="J253" s="508"/>
      <c r="K253" s="508"/>
      <c r="L253" s="508"/>
      <c r="M253" s="511">
        <f>M33+M77+M121+M165+M209</f>
        <v>0</v>
      </c>
      <c r="N253" s="509">
        <f t="shared" si="53"/>
        <v>0</v>
      </c>
    </row>
    <row r="254" spans="1:14" ht="15.75" customHeight="1">
      <c r="A254" s="512" t="s">
        <v>171</v>
      </c>
      <c r="B254" s="293"/>
      <c r="C254" s="293"/>
      <c r="D254" s="293"/>
      <c r="E254" s="293"/>
      <c r="F254" s="293"/>
      <c r="G254" s="293"/>
      <c r="H254" s="293">
        <f t="shared" si="51"/>
        <v>0</v>
      </c>
      <c r="I254" s="292"/>
      <c r="J254" s="293">
        <v>0</v>
      </c>
      <c r="K254" s="293"/>
      <c r="L254" s="293"/>
      <c r="M254" s="293"/>
      <c r="N254" s="513">
        <f t="shared" si="53"/>
        <v>0</v>
      </c>
    </row>
    <row r="255" spans="1:14" ht="15.75" customHeight="1">
      <c r="A255" s="514" t="s">
        <v>172</v>
      </c>
      <c r="B255" s="293"/>
      <c r="C255" s="293"/>
      <c r="D255" s="293"/>
      <c r="E255" s="293"/>
      <c r="F255" s="293"/>
      <c r="G255" s="293"/>
      <c r="H255" s="293"/>
      <c r="I255" s="292"/>
      <c r="J255" s="293"/>
      <c r="K255" s="293"/>
      <c r="L255" s="293">
        <v>0</v>
      </c>
      <c r="M255" s="293"/>
      <c r="N255" s="513">
        <f t="shared" si="53"/>
        <v>0</v>
      </c>
    </row>
    <row r="256" spans="1:14" ht="15.75" customHeight="1">
      <c r="A256" s="514" t="s">
        <v>124</v>
      </c>
      <c r="B256" s="294"/>
      <c r="C256" s="294"/>
      <c r="D256" s="294"/>
      <c r="E256" s="294"/>
      <c r="F256" s="294"/>
      <c r="G256" s="294"/>
      <c r="H256" s="294"/>
      <c r="I256" s="292"/>
      <c r="J256" s="294"/>
      <c r="K256" s="294"/>
      <c r="L256" s="294">
        <v>0</v>
      </c>
      <c r="M256" s="294"/>
      <c r="N256" s="515">
        <f t="shared" si="53"/>
        <v>0</v>
      </c>
    </row>
    <row r="257" spans="1:14" ht="15.75" customHeight="1">
      <c r="A257" s="516"/>
      <c r="B257" s="295"/>
      <c r="C257" s="295"/>
      <c r="D257" s="295"/>
      <c r="E257" s="295"/>
      <c r="F257" s="295"/>
      <c r="G257" s="295"/>
      <c r="H257" s="292"/>
      <c r="I257" s="292"/>
      <c r="J257" s="295"/>
      <c r="K257" s="295"/>
      <c r="L257" s="295"/>
      <c r="M257" s="295"/>
      <c r="N257" s="509"/>
    </row>
    <row r="258" spans="1:14" ht="15.75" customHeight="1">
      <c r="A258" s="496" t="s">
        <v>10</v>
      </c>
      <c r="B258" s="295">
        <f t="shared" ref="B258:H258" si="54">SUM(B232:B257)</f>
        <v>0</v>
      </c>
      <c r="C258" s="295">
        <f t="shared" si="54"/>
        <v>0</v>
      </c>
      <c r="D258" s="295">
        <f t="shared" si="54"/>
        <v>0</v>
      </c>
      <c r="E258" s="295">
        <f t="shared" si="54"/>
        <v>0</v>
      </c>
      <c r="F258" s="295">
        <f t="shared" si="54"/>
        <v>0</v>
      </c>
      <c r="G258" s="295">
        <f t="shared" si="54"/>
        <v>0</v>
      </c>
      <c r="H258" s="295">
        <f t="shared" si="54"/>
        <v>0</v>
      </c>
      <c r="I258" s="292"/>
      <c r="J258" s="295">
        <f t="shared" ref="J258:N258" si="55">SUM(J232:J257)</f>
        <v>0</v>
      </c>
      <c r="K258" s="295">
        <f t="shared" si="55"/>
        <v>0</v>
      </c>
      <c r="L258" s="295">
        <f t="shared" si="55"/>
        <v>0</v>
      </c>
      <c r="M258" s="295">
        <f t="shared" si="55"/>
        <v>0</v>
      </c>
      <c r="N258" s="517">
        <f t="shared" si="55"/>
        <v>0</v>
      </c>
    </row>
    <row r="259" spans="1:14" ht="15.75" customHeight="1">
      <c r="A259" s="496"/>
      <c r="B259" s="295"/>
      <c r="C259" s="295"/>
      <c r="D259" s="295"/>
      <c r="E259" s="295"/>
      <c r="F259" s="295"/>
      <c r="G259" s="295"/>
      <c r="H259" s="292"/>
      <c r="I259" s="292"/>
      <c r="J259" s="295"/>
      <c r="K259" s="295"/>
      <c r="L259" s="295"/>
      <c r="M259" s="295"/>
      <c r="N259" s="509"/>
    </row>
    <row r="260" spans="1:14" ht="15.75" customHeight="1">
      <c r="A260" s="496" t="s">
        <v>173</v>
      </c>
      <c r="B260" s="291">
        <f t="shared" ref="B260:G260" si="56">B40+B84+B128+B172+B216</f>
        <v>0</v>
      </c>
      <c r="C260" s="291">
        <f t="shared" si="56"/>
        <v>0</v>
      </c>
      <c r="D260" s="291">
        <f t="shared" si="56"/>
        <v>0</v>
      </c>
      <c r="E260" s="291">
        <f t="shared" si="56"/>
        <v>0</v>
      </c>
      <c r="F260" s="291">
        <f t="shared" si="56"/>
        <v>0</v>
      </c>
      <c r="G260" s="291">
        <f t="shared" si="56"/>
        <v>0</v>
      </c>
      <c r="H260" s="296">
        <f>SUM(B260:G260)</f>
        <v>0</v>
      </c>
      <c r="I260" s="292"/>
      <c r="J260" s="291">
        <f t="shared" ref="J260:M260" si="57">J40+J84+J128+J172+J216</f>
        <v>0</v>
      </c>
      <c r="K260" s="291">
        <f t="shared" si="57"/>
        <v>0</v>
      </c>
      <c r="L260" s="291">
        <f t="shared" si="57"/>
        <v>0</v>
      </c>
      <c r="M260" s="291">
        <f t="shared" si="57"/>
        <v>0</v>
      </c>
      <c r="N260" s="518">
        <f>SUM(J260:M260)</f>
        <v>0</v>
      </c>
    </row>
    <row r="261" spans="1:14" ht="15.75" customHeight="1" thickBot="1">
      <c r="A261" s="496"/>
      <c r="B261" s="297">
        <f>+B258+B260</f>
        <v>0</v>
      </c>
      <c r="C261" s="297">
        <f>+C258+C260</f>
        <v>0</v>
      </c>
      <c r="D261" s="297">
        <f t="shared" ref="D261:G261" si="58">+D258+D260</f>
        <v>0</v>
      </c>
      <c r="E261" s="297">
        <f t="shared" si="58"/>
        <v>0</v>
      </c>
      <c r="F261" s="297">
        <f t="shared" si="58"/>
        <v>0</v>
      </c>
      <c r="G261" s="297">
        <f t="shared" si="58"/>
        <v>0</v>
      </c>
      <c r="H261" s="297">
        <f>+H258+H260</f>
        <v>0</v>
      </c>
      <c r="I261" s="292"/>
      <c r="J261" s="297">
        <f t="shared" ref="J261:N261" si="59">+J258+J260</f>
        <v>0</v>
      </c>
      <c r="K261" s="297">
        <f t="shared" si="59"/>
        <v>0</v>
      </c>
      <c r="L261" s="297">
        <f t="shared" si="59"/>
        <v>0</v>
      </c>
      <c r="M261" s="297">
        <f t="shared" si="59"/>
        <v>0</v>
      </c>
      <c r="N261" s="519">
        <f t="shared" si="59"/>
        <v>0</v>
      </c>
    </row>
    <row r="262" spans="1:14" ht="15.75" customHeight="1" thickTop="1">
      <c r="A262" s="496"/>
      <c r="B262" s="295"/>
      <c r="C262" s="295"/>
      <c r="D262" s="295"/>
      <c r="E262" s="295"/>
      <c r="F262" s="295"/>
      <c r="G262" s="295"/>
      <c r="H262" s="295"/>
      <c r="I262" s="292"/>
      <c r="J262" s="295"/>
      <c r="K262" s="295"/>
      <c r="L262" s="295"/>
      <c r="M262" s="295"/>
      <c r="N262" s="517"/>
    </row>
    <row r="263" spans="1:14" ht="15.75" customHeight="1">
      <c r="A263" s="525" t="s">
        <v>247</v>
      </c>
      <c r="B263" s="3"/>
      <c r="C263" s="3"/>
      <c r="D263" s="3"/>
      <c r="E263" s="3"/>
      <c r="F263" s="3"/>
      <c r="G263" s="3"/>
      <c r="J263" s="3"/>
      <c r="K263" s="3"/>
      <c r="L263" s="3"/>
      <c r="M263" s="3"/>
      <c r="N263" s="497"/>
    </row>
    <row r="264" spans="1:14" ht="15.75" customHeight="1" thickBot="1">
      <c r="A264" s="520"/>
      <c r="B264" s="522"/>
      <c r="C264" s="522"/>
      <c r="D264" s="522"/>
      <c r="E264" s="522"/>
      <c r="F264" s="522"/>
      <c r="G264" s="522"/>
      <c r="H264" s="523"/>
      <c r="I264" s="523"/>
      <c r="J264" s="522"/>
      <c r="K264" s="522"/>
      <c r="L264" s="522"/>
      <c r="M264" s="522"/>
      <c r="N264" s="524"/>
    </row>
  </sheetData>
  <mergeCells count="12">
    <mergeCell ref="B139:H139"/>
    <mergeCell ref="J139:N139"/>
    <mergeCell ref="B183:H183"/>
    <mergeCell ref="J183:N183"/>
    <mergeCell ref="B227:H227"/>
    <mergeCell ref="J227:N227"/>
    <mergeCell ref="B7:H7"/>
    <mergeCell ref="J7:N7"/>
    <mergeCell ref="B51:H51"/>
    <mergeCell ref="J51:N51"/>
    <mergeCell ref="B95:H95"/>
    <mergeCell ref="J95:N95"/>
  </mergeCells>
  <printOptions gridLines="1"/>
  <pageMargins left="0.7" right="0.7" top="0.75" bottom="0.75" header="0.3" footer="0.3"/>
  <pageSetup scale="55" fitToHeight="6" orientation="landscape" r:id="rId1"/>
  <rowBreaks count="5" manualBreakCount="5">
    <brk id="44" max="16383" man="1"/>
    <brk id="88" max="16383" man="1"/>
    <brk id="132" max="16383" man="1"/>
    <brk id="176" max="16383" man="1"/>
    <brk id="220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6"/>
  <sheetViews>
    <sheetView workbookViewId="0">
      <selection activeCell="F4" sqref="F4"/>
    </sheetView>
  </sheetViews>
  <sheetFormatPr defaultColWidth="8.85546875" defaultRowHeight="12.75"/>
  <cols>
    <col min="2" max="2" width="6" customWidth="1"/>
    <col min="4" max="5" width="11.7109375" style="42" customWidth="1"/>
  </cols>
  <sheetData>
    <row r="1" spans="1:9" s="41" customFormat="1" ht="38.25">
      <c r="A1" s="41" t="s">
        <v>18</v>
      </c>
      <c r="D1" s="41" t="s">
        <v>39</v>
      </c>
      <c r="E1" s="41" t="s">
        <v>41</v>
      </c>
      <c r="F1" s="41" t="s">
        <v>40</v>
      </c>
      <c r="G1" s="41" t="s">
        <v>42</v>
      </c>
      <c r="H1" s="41" t="s">
        <v>38</v>
      </c>
    </row>
    <row r="2" spans="1:9">
      <c r="B2" t="s">
        <v>31</v>
      </c>
      <c r="I2" s="36"/>
    </row>
    <row r="3" spans="1:9">
      <c r="C3" t="s">
        <v>28</v>
      </c>
      <c r="D3" s="42" t="s">
        <v>36</v>
      </c>
      <c r="F3" s="37"/>
      <c r="G3" s="37">
        <f>F3/9*E3</f>
        <v>0</v>
      </c>
      <c r="H3">
        <f>IF(D3="TRS",G3*0.2678,G3*0.2565)</f>
        <v>0</v>
      </c>
      <c r="I3" s="43"/>
    </row>
    <row r="4" spans="1:9">
      <c r="B4" t="s">
        <v>29</v>
      </c>
      <c r="C4" t="s">
        <v>30</v>
      </c>
      <c r="D4" s="42" t="s">
        <v>36</v>
      </c>
      <c r="F4" s="37"/>
      <c r="G4" s="37"/>
      <c r="I4" s="43"/>
    </row>
    <row r="5" spans="1:9">
      <c r="B5" t="s">
        <v>32</v>
      </c>
      <c r="I5" s="43"/>
    </row>
    <row r="6" spans="1:9">
      <c r="C6" t="s">
        <v>28</v>
      </c>
      <c r="D6" s="42" t="s">
        <v>37</v>
      </c>
      <c r="F6" s="37"/>
      <c r="G6" s="37"/>
      <c r="I6" s="43"/>
    </row>
    <row r="7" spans="1:9">
      <c r="B7" t="s">
        <v>29</v>
      </c>
      <c r="C7" t="s">
        <v>30</v>
      </c>
      <c r="D7" s="42" t="s">
        <v>37</v>
      </c>
      <c r="F7" s="37"/>
      <c r="G7" s="37"/>
      <c r="I7" s="43"/>
    </row>
    <row r="8" spans="1:9">
      <c r="B8" t="s">
        <v>33</v>
      </c>
      <c r="F8" s="37"/>
      <c r="G8" s="37"/>
      <c r="I8" s="43"/>
    </row>
    <row r="9" spans="1:9">
      <c r="B9" t="s">
        <v>34</v>
      </c>
      <c r="F9" s="37"/>
      <c r="G9" s="37"/>
      <c r="I9" s="43"/>
    </row>
    <row r="10" spans="1:9">
      <c r="B10" t="s">
        <v>35</v>
      </c>
      <c r="F10" s="37"/>
      <c r="G10" s="37"/>
      <c r="I10" s="43"/>
    </row>
    <row r="11" spans="1:9">
      <c r="B11" t="s">
        <v>17</v>
      </c>
      <c r="F11" s="37"/>
      <c r="G11" s="37"/>
      <c r="I11" s="43"/>
    </row>
    <row r="12" spans="1:9">
      <c r="F12" s="37"/>
      <c r="G12" s="37"/>
      <c r="I12" s="43"/>
    </row>
    <row r="13" spans="1:9">
      <c r="B13" t="s">
        <v>24</v>
      </c>
      <c r="F13" s="37"/>
      <c r="G13" s="37"/>
      <c r="I13" s="35"/>
    </row>
    <row r="14" spans="1:9">
      <c r="B14" t="s">
        <v>25</v>
      </c>
      <c r="F14">
        <f>SUM(F3:F13)</f>
        <v>0</v>
      </c>
      <c r="I14">
        <f>SUM(I2:I10)</f>
        <v>0</v>
      </c>
    </row>
    <row r="15" spans="1:9">
      <c r="B15" t="s">
        <v>26</v>
      </c>
      <c r="F15" s="40"/>
      <c r="G15" s="40"/>
      <c r="I15" s="36">
        <f>SUM(H2:H11)</f>
        <v>0</v>
      </c>
    </row>
    <row r="16" spans="1:9">
      <c r="B16" t="s">
        <v>27</v>
      </c>
      <c r="F16">
        <f>F14+F15</f>
        <v>0</v>
      </c>
      <c r="I16" s="36">
        <f>I14+I15</f>
        <v>0</v>
      </c>
    </row>
  </sheetData>
  <phoneticPr fontId="7" type="noConversion"/>
  <pageMargins left="0.75" right="0.75" top="1" bottom="1" header="0.5" footer="0.5"/>
  <pageSetup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7"/>
  <sheetViews>
    <sheetView topLeftCell="A37" workbookViewId="0">
      <selection activeCell="F4" sqref="F4"/>
    </sheetView>
  </sheetViews>
  <sheetFormatPr defaultColWidth="8.85546875" defaultRowHeight="12.75"/>
  <cols>
    <col min="2" max="2" width="20.42578125" customWidth="1"/>
    <col min="5" max="5" width="12.7109375" customWidth="1"/>
  </cols>
  <sheetData>
    <row r="1" spans="2:6">
      <c r="B1" s="2"/>
      <c r="C1" s="2"/>
      <c r="D1" s="33" t="s">
        <v>16</v>
      </c>
      <c r="E1" s="32"/>
      <c r="F1" s="14"/>
    </row>
    <row r="2" spans="2:6">
      <c r="B2" s="5"/>
      <c r="C2" s="4"/>
      <c r="D2" s="22"/>
      <c r="E2" s="27"/>
      <c r="F2" s="20"/>
    </row>
    <row r="3" spans="2:6">
      <c r="B3" s="8" t="e">
        <f>#REF!</f>
        <v>#REF!</v>
      </c>
      <c r="C3" s="3">
        <v>0</v>
      </c>
      <c r="D3" s="23" t="s">
        <v>7</v>
      </c>
      <c r="E3" s="28" t="e">
        <f>#REF!/12</f>
        <v>#REF!</v>
      </c>
      <c r="F3" s="13" t="e">
        <f>E3*C3</f>
        <v>#REF!</v>
      </c>
    </row>
    <row r="4" spans="2:6">
      <c r="B4" s="6"/>
      <c r="C4" s="1">
        <v>0</v>
      </c>
      <c r="D4" s="23" t="s">
        <v>7</v>
      </c>
      <c r="E4" s="29" t="e">
        <f>#REF!*1.03/12</f>
        <v>#REF!</v>
      </c>
      <c r="F4" s="13" t="e">
        <f>E4*C4</f>
        <v>#REF!</v>
      </c>
    </row>
    <row r="5" spans="2:6">
      <c r="B5" s="6"/>
      <c r="C5" s="3"/>
      <c r="D5" s="23"/>
      <c r="E5" s="28"/>
      <c r="F5" s="34" t="e">
        <f>SUM(F3:F4)</f>
        <v>#REF!</v>
      </c>
    </row>
    <row r="6" spans="2:6">
      <c r="B6" s="6"/>
      <c r="C6" s="3"/>
      <c r="D6" s="23"/>
      <c r="E6" s="28"/>
      <c r="F6" s="13"/>
    </row>
    <row r="7" spans="2:6">
      <c r="B7" s="8" t="e">
        <f>#REF!</f>
        <v>#REF!</v>
      </c>
      <c r="C7" s="3">
        <f>C3</f>
        <v>0</v>
      </c>
      <c r="D7" s="23" t="s">
        <v>7</v>
      </c>
      <c r="E7" s="28" t="e">
        <f>#REF!/12</f>
        <v>#REF!</v>
      </c>
      <c r="F7" s="13" t="e">
        <f>E7*C7</f>
        <v>#REF!</v>
      </c>
    </row>
    <row r="8" spans="2:6">
      <c r="B8" s="6"/>
      <c r="C8" s="1">
        <f>C4</f>
        <v>0</v>
      </c>
      <c r="D8" s="23" t="s">
        <v>7</v>
      </c>
      <c r="E8" s="29" t="e">
        <f>#REF!*1.03/12</f>
        <v>#REF!</v>
      </c>
      <c r="F8" s="13" t="e">
        <f>E8*C8</f>
        <v>#REF!</v>
      </c>
    </row>
    <row r="9" spans="2:6">
      <c r="B9" s="6"/>
      <c r="C9" s="3"/>
      <c r="D9" s="23"/>
      <c r="E9" s="28"/>
      <c r="F9" s="34" t="e">
        <f>SUM(F7:F8)</f>
        <v>#REF!</v>
      </c>
    </row>
    <row r="10" spans="2:6">
      <c r="B10" s="6"/>
      <c r="C10" s="3"/>
      <c r="D10" s="23"/>
      <c r="E10" s="28"/>
      <c r="F10" s="13"/>
    </row>
    <row r="11" spans="2:6">
      <c r="B11" s="8" t="e">
        <f>#REF!</f>
        <v>#REF!</v>
      </c>
      <c r="C11" s="3">
        <f>C7</f>
        <v>0</v>
      </c>
      <c r="D11" s="23" t="s">
        <v>7</v>
      </c>
      <c r="E11" s="28" t="e">
        <f>#REF!/12</f>
        <v>#REF!</v>
      </c>
      <c r="F11" s="13" t="e">
        <f>E11*C11</f>
        <v>#REF!</v>
      </c>
    </row>
    <row r="12" spans="2:6">
      <c r="B12" s="6"/>
      <c r="C12" s="1">
        <f>C8</f>
        <v>0</v>
      </c>
      <c r="D12" s="23" t="s">
        <v>7</v>
      </c>
      <c r="E12" s="29" t="e">
        <f>#REF!*1.03/12</f>
        <v>#REF!</v>
      </c>
      <c r="F12" s="13" t="e">
        <f>E12*C12</f>
        <v>#REF!</v>
      </c>
    </row>
    <row r="13" spans="2:6">
      <c r="B13" s="6"/>
      <c r="C13" s="3"/>
      <c r="D13" s="23"/>
      <c r="E13" s="28"/>
      <c r="F13" s="34" t="e">
        <f>SUM(F11:F12)</f>
        <v>#REF!</v>
      </c>
    </row>
    <row r="14" spans="2:6">
      <c r="B14" s="6"/>
      <c r="C14" s="3"/>
      <c r="D14" s="23"/>
      <c r="E14" s="28"/>
      <c r="F14" s="13"/>
    </row>
    <row r="15" spans="2:6">
      <c r="B15" s="8" t="e">
        <f>#REF!</f>
        <v>#REF!</v>
      </c>
      <c r="C15" s="3">
        <f>C11</f>
        <v>0</v>
      </c>
      <c r="D15" s="23" t="s">
        <v>7</v>
      </c>
      <c r="E15" s="28" t="e">
        <f>#REF!/12</f>
        <v>#REF!</v>
      </c>
      <c r="F15" s="13" t="e">
        <f>E15*C15</f>
        <v>#REF!</v>
      </c>
    </row>
    <row r="16" spans="2:6">
      <c r="B16" s="6"/>
      <c r="C16" s="1">
        <f>C12</f>
        <v>0</v>
      </c>
      <c r="D16" s="23" t="s">
        <v>7</v>
      </c>
      <c r="E16" s="29" t="e">
        <f>#REF!*1.03/12</f>
        <v>#REF!</v>
      </c>
      <c r="F16" s="13" t="e">
        <f>E16*C16</f>
        <v>#REF!</v>
      </c>
    </row>
    <row r="17" spans="1:6">
      <c r="B17" s="6"/>
      <c r="C17" s="3"/>
      <c r="D17" s="23"/>
      <c r="E17" s="28"/>
      <c r="F17" s="34" t="e">
        <f>SUM(F15:F16)</f>
        <v>#REF!</v>
      </c>
    </row>
    <row r="18" spans="1:6">
      <c r="B18" s="6"/>
      <c r="C18" s="3"/>
      <c r="D18" s="23"/>
      <c r="E18" s="28"/>
      <c r="F18" s="13"/>
    </row>
    <row r="19" spans="1:6">
      <c r="B19" s="8" t="e">
        <f>#REF!</f>
        <v>#REF!</v>
      </c>
      <c r="C19" s="3">
        <f>C15</f>
        <v>0</v>
      </c>
      <c r="D19" s="23" t="s">
        <v>7</v>
      </c>
      <c r="E19" s="28" t="e">
        <f>#REF!/12</f>
        <v>#REF!</v>
      </c>
      <c r="F19" s="13" t="e">
        <f>E19*C19</f>
        <v>#REF!</v>
      </c>
    </row>
    <row r="20" spans="1:6">
      <c r="B20" s="6"/>
      <c r="C20" s="1">
        <f>C16</f>
        <v>0</v>
      </c>
      <c r="D20" s="23" t="s">
        <v>7</v>
      </c>
      <c r="E20" s="29" t="e">
        <f>#REF!*1.03/12</f>
        <v>#REF!</v>
      </c>
      <c r="F20" s="13" t="e">
        <f>E20*C20</f>
        <v>#REF!</v>
      </c>
    </row>
    <row r="21" spans="1:6">
      <c r="A21" s="11"/>
      <c r="B21" s="17"/>
      <c r="C21" s="18"/>
      <c r="D21" s="24"/>
      <c r="E21" s="30"/>
      <c r="F21" s="34" t="e">
        <f>SUM(F19:F20)</f>
        <v>#REF!</v>
      </c>
    </row>
    <row r="22" spans="1:6">
      <c r="A22" s="10"/>
      <c r="B22" s="8"/>
      <c r="C22" s="16"/>
      <c r="D22" s="25"/>
      <c r="E22" s="31"/>
      <c r="F22" s="19"/>
    </row>
    <row r="23" spans="1:6">
      <c r="B23" s="8" t="e">
        <f>#REF!</f>
        <v>#REF!</v>
      </c>
      <c r="C23" s="3">
        <f>C19</f>
        <v>0</v>
      </c>
      <c r="D23" s="23" t="s">
        <v>7</v>
      </c>
      <c r="E23" s="28" t="e">
        <f>#REF!/12</f>
        <v>#REF!</v>
      </c>
      <c r="F23" s="13" t="e">
        <f>E23*C23</f>
        <v>#REF!</v>
      </c>
    </row>
    <row r="24" spans="1:6">
      <c r="B24" s="6"/>
      <c r="C24" s="1">
        <f>C20</f>
        <v>0</v>
      </c>
      <c r="D24" s="23" t="s">
        <v>7</v>
      </c>
      <c r="E24" s="29" t="e">
        <f>#REF!*1.03/12</f>
        <v>#REF!</v>
      </c>
      <c r="F24" s="13" t="e">
        <f>E24*C24</f>
        <v>#REF!</v>
      </c>
    </row>
    <row r="25" spans="1:6">
      <c r="B25" s="6"/>
      <c r="C25" s="3"/>
      <c r="D25" s="23"/>
      <c r="E25" s="28"/>
      <c r="F25" s="34" t="e">
        <f>SUM(F23:F24)</f>
        <v>#REF!</v>
      </c>
    </row>
    <row r="26" spans="1:6">
      <c r="B26" s="6"/>
      <c r="C26" s="3"/>
      <c r="D26" s="23"/>
      <c r="E26" s="28"/>
      <c r="F26" s="13"/>
    </row>
    <row r="27" spans="1:6">
      <c r="B27" s="8" t="e">
        <f>#REF!</f>
        <v>#REF!</v>
      </c>
      <c r="C27" s="3">
        <f>C23</f>
        <v>0</v>
      </c>
      <c r="D27" s="23" t="s">
        <v>7</v>
      </c>
      <c r="E27" s="28" t="e">
        <f>#REF!/12</f>
        <v>#REF!</v>
      </c>
      <c r="F27" s="13" t="e">
        <f>E27*C27</f>
        <v>#REF!</v>
      </c>
    </row>
    <row r="28" spans="1:6">
      <c r="B28" s="6"/>
      <c r="C28" s="1">
        <f>C24</f>
        <v>0</v>
      </c>
      <c r="D28" s="23" t="s">
        <v>7</v>
      </c>
      <c r="E28" s="29" t="e">
        <f>#REF!*1.03/12</f>
        <v>#REF!</v>
      </c>
      <c r="F28" s="13" t="e">
        <f>E28*C28</f>
        <v>#REF!</v>
      </c>
    </row>
    <row r="29" spans="1:6">
      <c r="B29" s="6"/>
      <c r="C29" s="3"/>
      <c r="D29" s="23"/>
      <c r="E29" s="28"/>
      <c r="F29" s="34" t="e">
        <f>SUM(F27:F28)</f>
        <v>#REF!</v>
      </c>
    </row>
    <row r="30" spans="1:6">
      <c r="B30" s="6"/>
      <c r="C30" s="3"/>
      <c r="D30" s="23"/>
      <c r="E30" s="28"/>
      <c r="F30" s="13"/>
    </row>
    <row r="31" spans="1:6">
      <c r="B31" s="8" t="e">
        <f>#REF!</f>
        <v>#REF!</v>
      </c>
      <c r="C31" s="3">
        <f>C27</f>
        <v>0</v>
      </c>
      <c r="D31" s="23" t="s">
        <v>7</v>
      </c>
      <c r="E31" s="28" t="e">
        <f>#REF!/12</f>
        <v>#REF!</v>
      </c>
      <c r="F31" s="13" t="e">
        <f>E31*C31</f>
        <v>#REF!</v>
      </c>
    </row>
    <row r="32" spans="1:6">
      <c r="B32" s="6"/>
      <c r="C32" s="1">
        <f>C28</f>
        <v>0</v>
      </c>
      <c r="D32" s="23" t="s">
        <v>7</v>
      </c>
      <c r="E32" s="29" t="e">
        <f>#REF!*1.03/12</f>
        <v>#REF!</v>
      </c>
      <c r="F32" s="13" t="e">
        <f>E32*C32</f>
        <v>#REF!</v>
      </c>
    </row>
    <row r="33" spans="1:7">
      <c r="B33" s="6"/>
      <c r="C33" s="3"/>
      <c r="D33" s="23"/>
      <c r="E33" s="28"/>
      <c r="F33" s="34" t="e">
        <f>SUM(F31:F32)</f>
        <v>#REF!</v>
      </c>
    </row>
    <row r="34" spans="1:7">
      <c r="B34" s="6"/>
      <c r="C34" s="3"/>
      <c r="D34" s="23"/>
      <c r="E34" s="28"/>
      <c r="F34" s="13"/>
    </row>
    <row r="35" spans="1:7">
      <c r="A35" s="9"/>
      <c r="B35" s="8">
        <v>9</v>
      </c>
      <c r="C35" s="12">
        <f>C31</f>
        <v>0</v>
      </c>
      <c r="D35" s="23" t="s">
        <v>7</v>
      </c>
      <c r="E35" s="28" t="e">
        <f>#REF!/12</f>
        <v>#REF!</v>
      </c>
      <c r="F35" s="13" t="e">
        <f>E35*C35</f>
        <v>#REF!</v>
      </c>
    </row>
    <row r="36" spans="1:7">
      <c r="B36" s="6"/>
      <c r="C36" s="1">
        <f>C32</f>
        <v>0</v>
      </c>
      <c r="D36" s="23" t="s">
        <v>7</v>
      </c>
      <c r="E36" s="29" t="e">
        <f>#REF!*1.03/12</f>
        <v>#REF!</v>
      </c>
      <c r="F36" s="13" t="e">
        <f>E36*C36</f>
        <v>#REF!</v>
      </c>
    </row>
    <row r="37" spans="1:7">
      <c r="B37" s="6"/>
      <c r="C37" s="3"/>
      <c r="D37" s="23"/>
      <c r="E37" s="28"/>
      <c r="F37" s="34" t="e">
        <f>SUM(F35:F36)</f>
        <v>#REF!</v>
      </c>
    </row>
    <row r="38" spans="1:7">
      <c r="B38" s="6"/>
      <c r="C38" s="3"/>
      <c r="D38" s="23"/>
      <c r="E38" s="28"/>
      <c r="F38" s="13"/>
    </row>
    <row r="39" spans="1:7">
      <c r="B39" s="8" t="e">
        <f>#REF!</f>
        <v>#REF!</v>
      </c>
      <c r="C39" s="3">
        <f>C35</f>
        <v>0</v>
      </c>
      <c r="D39" s="23" t="s">
        <v>7</v>
      </c>
      <c r="E39" s="28" t="e">
        <f>#REF!/12</f>
        <v>#REF!</v>
      </c>
      <c r="F39" s="13" t="e">
        <f>E39*C39</f>
        <v>#REF!</v>
      </c>
    </row>
    <row r="40" spans="1:7">
      <c r="B40" s="6"/>
      <c r="C40" s="1">
        <f>C36</f>
        <v>0</v>
      </c>
      <c r="D40" s="23" t="s">
        <v>7</v>
      </c>
      <c r="E40" s="29" t="e">
        <f>#REF!*1.03/12</f>
        <v>#REF!</v>
      </c>
      <c r="F40" s="13" t="e">
        <f>E40*C40</f>
        <v>#REF!</v>
      </c>
    </row>
    <row r="41" spans="1:7">
      <c r="B41" s="6"/>
      <c r="C41" s="3"/>
      <c r="D41" s="23"/>
      <c r="E41" s="28"/>
      <c r="F41" s="34" t="e">
        <f>SUM(F39:F40)</f>
        <v>#REF!</v>
      </c>
    </row>
    <row r="42" spans="1:7">
      <c r="B42" s="7"/>
      <c r="C42" s="2"/>
      <c r="D42" s="26"/>
      <c r="E42" s="32"/>
      <c r="F42" s="15"/>
    </row>
    <row r="43" spans="1:7">
      <c r="A43" s="9"/>
      <c r="B43" s="9"/>
      <c r="C43" s="9"/>
      <c r="D43" s="21"/>
      <c r="E43" s="28"/>
      <c r="F43" s="9"/>
    </row>
    <row r="48" spans="1:7">
      <c r="B48" t="s">
        <v>18</v>
      </c>
      <c r="E48" s="36"/>
      <c r="G48" s="36"/>
    </row>
    <row r="49" spans="2:7">
      <c r="B49" t="s">
        <v>19</v>
      </c>
      <c r="G49" s="36"/>
    </row>
    <row r="50" spans="2:7">
      <c r="B50" t="s">
        <v>20</v>
      </c>
      <c r="E50" s="37"/>
      <c r="G50" s="38"/>
    </row>
    <row r="51" spans="2:7">
      <c r="B51" t="s">
        <v>21</v>
      </c>
      <c r="E51" s="37"/>
      <c r="G51" s="38"/>
    </row>
    <row r="52" spans="2:7">
      <c r="B52" t="s">
        <v>22</v>
      </c>
      <c r="E52" s="37"/>
      <c r="G52" s="38"/>
    </row>
    <row r="53" spans="2:7">
      <c r="B53" t="s">
        <v>23</v>
      </c>
      <c r="E53" s="37"/>
      <c r="G53" s="38"/>
    </row>
    <row r="54" spans="2:7">
      <c r="B54" t="s">
        <v>24</v>
      </c>
      <c r="E54" s="37"/>
      <c r="G54" s="39"/>
    </row>
    <row r="55" spans="2:7">
      <c r="B55" t="s">
        <v>25</v>
      </c>
      <c r="E55">
        <f>SUM(E50:E54)</f>
        <v>0</v>
      </c>
      <c r="G55">
        <f>SUM(G49:G53)</f>
        <v>0</v>
      </c>
    </row>
    <row r="56" spans="2:7">
      <c r="B56" t="s">
        <v>26</v>
      </c>
      <c r="E56" s="40"/>
      <c r="G56" s="36"/>
    </row>
    <row r="57" spans="2:7">
      <c r="B57" t="s">
        <v>27</v>
      </c>
      <c r="E57">
        <f>E55+E56</f>
        <v>0</v>
      </c>
      <c r="G57" s="36">
        <f>G55+G56</f>
        <v>0</v>
      </c>
    </row>
  </sheetData>
  <phoneticPr fontId="0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Standard Budget w Cost Share</vt:lpstr>
      <vt:lpstr>Standard SAP Budgets w CS</vt:lpstr>
      <vt:lpstr>Sheet1</vt:lpstr>
      <vt:lpstr>Salary Work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2019-08-23T23:09:01Z</cp:lastPrinted>
  <dcterms:created xsi:type="dcterms:W3CDTF">2000-02-03T21:08:39Z</dcterms:created>
  <dcterms:modified xsi:type="dcterms:W3CDTF">2024-07-31T20:47:56Z</dcterms:modified>
</cp:coreProperties>
</file>