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filterPrivacy="1" autoCompressPictures="0"/>
  <xr:revisionPtr revIDLastSave="0" documentId="8_{247FCFFD-F290-7B49-87A4-A7BE0EABFD7E}" xr6:coauthVersionLast="46" xr6:coauthVersionMax="46" xr10:uidLastSave="{00000000-0000-0000-0000-000000000000}"/>
  <bookViews>
    <workbookView xWindow="2060" yWindow="1080" windowWidth="25900" windowHeight="15120" tabRatio="861" activeTab="1" xr2:uid="{00000000-000D-0000-FFFF-FFFF00000000}"/>
  </bookViews>
  <sheets>
    <sheet name="Instructions" sheetId="24" r:id="rId1"/>
    <sheet name="Standard Sponsor Budget" sheetId="19" r:id="rId2"/>
    <sheet name="Standard SAP Budgets" sheetId="25" r:id="rId3"/>
    <sheet name="Sheet1" sheetId="3" state="hidden" r:id="rId4"/>
    <sheet name="Salary Work" sheetId="2" state="hidden" r:id="rId5"/>
  </sheets>
  <definedNames>
    <definedName name="_xlnm.Print_Area" localSheetId="2">'Standard SAP Budgets'!$A$1:$H$264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64" i="19" l="1"/>
  <c r="P64" i="19"/>
  <c r="M64" i="19"/>
  <c r="S69" i="19"/>
  <c r="S68" i="19"/>
  <c r="S67" i="19"/>
  <c r="S66" i="19"/>
  <c r="B203" i="25" s="1"/>
  <c r="H203" i="25" s="1"/>
  <c r="S65" i="19"/>
  <c r="P69" i="19"/>
  <c r="P68" i="19"/>
  <c r="P67" i="19"/>
  <c r="P66" i="19"/>
  <c r="P65" i="19"/>
  <c r="M69" i="19"/>
  <c r="M68" i="19"/>
  <c r="M67" i="19"/>
  <c r="M66" i="19"/>
  <c r="M65" i="19"/>
  <c r="S63" i="19"/>
  <c r="S62" i="19"/>
  <c r="S61" i="19"/>
  <c r="S60" i="19"/>
  <c r="S59" i="19"/>
  <c r="S58" i="19"/>
  <c r="S57" i="19"/>
  <c r="B206" i="25"/>
  <c r="H206" i="25"/>
  <c r="S56" i="19"/>
  <c r="P63" i="19"/>
  <c r="P62" i="19"/>
  <c r="P61" i="19"/>
  <c r="P60" i="19"/>
  <c r="P59" i="19"/>
  <c r="P58" i="19"/>
  <c r="B158" i="25"/>
  <c r="H158" i="25"/>
  <c r="P57" i="19"/>
  <c r="B162" i="25"/>
  <c r="H162" i="25"/>
  <c r="P56" i="19"/>
  <c r="M63" i="19"/>
  <c r="M62" i="19"/>
  <c r="M61" i="19"/>
  <c r="M60" i="19"/>
  <c r="M59" i="19"/>
  <c r="M58" i="19"/>
  <c r="M57" i="19"/>
  <c r="M56" i="19"/>
  <c r="J69" i="19"/>
  <c r="J68" i="19"/>
  <c r="J67" i="19"/>
  <c r="J66" i="19"/>
  <c r="J64" i="19"/>
  <c r="J65" i="19"/>
  <c r="J63" i="19"/>
  <c r="J62" i="19"/>
  <c r="J61" i="19"/>
  <c r="J60" i="19"/>
  <c r="J59" i="19"/>
  <c r="J58" i="19"/>
  <c r="B70" i="25" s="1"/>
  <c r="J57" i="19"/>
  <c r="B74" i="25" s="1"/>
  <c r="H74" i="25" s="1"/>
  <c r="J56" i="19"/>
  <c r="B68" i="25"/>
  <c r="H68" i="25" s="1"/>
  <c r="Q35" i="19"/>
  <c r="N35" i="19"/>
  <c r="K35" i="19"/>
  <c r="H36" i="19"/>
  <c r="H35" i="19"/>
  <c r="Q30" i="19"/>
  <c r="R30" i="19" s="1"/>
  <c r="S30" i="19" s="1"/>
  <c r="Q29" i="19"/>
  <c r="N30" i="19"/>
  <c r="N29" i="19"/>
  <c r="K30" i="19"/>
  <c r="K29" i="19"/>
  <c r="H30" i="19"/>
  <c r="H29" i="19"/>
  <c r="H32" i="25"/>
  <c r="H29" i="25"/>
  <c r="H28" i="25"/>
  <c r="H25" i="25"/>
  <c r="G67" i="19"/>
  <c r="B23" i="25" s="1"/>
  <c r="H22" i="25"/>
  <c r="H21" i="25"/>
  <c r="H20" i="25"/>
  <c r="H19" i="25"/>
  <c r="B199" i="25"/>
  <c r="H199" i="25" s="1"/>
  <c r="G63" i="19"/>
  <c r="T63" i="19"/>
  <c r="B159" i="25"/>
  <c r="H159" i="25" s="1"/>
  <c r="B111" i="25"/>
  <c r="H111" i="25"/>
  <c r="B115" i="25"/>
  <c r="H115" i="25" s="1"/>
  <c r="B114" i="25"/>
  <c r="H114" i="25"/>
  <c r="B118" i="25"/>
  <c r="H118" i="25" s="1"/>
  <c r="B71" i="25"/>
  <c r="H71" i="25"/>
  <c r="B67" i="25"/>
  <c r="H67" i="25" s="1"/>
  <c r="G56" i="19"/>
  <c r="G69" i="19"/>
  <c r="G68" i="19"/>
  <c r="G66" i="19"/>
  <c r="G65" i="19"/>
  <c r="G64" i="19"/>
  <c r="T64" i="19" s="1"/>
  <c r="G62" i="19"/>
  <c r="G61" i="19"/>
  <c r="G60" i="19"/>
  <c r="B17" i="25" s="1"/>
  <c r="G59" i="19"/>
  <c r="G58" i="19"/>
  <c r="G57" i="19"/>
  <c r="B30" i="25"/>
  <c r="H30" i="25"/>
  <c r="S53" i="19"/>
  <c r="S52" i="19"/>
  <c r="S51" i="19"/>
  <c r="S54" i="19" s="1"/>
  <c r="S50" i="19"/>
  <c r="S49" i="19"/>
  <c r="P53" i="19"/>
  <c r="P52" i="19"/>
  <c r="P51" i="19"/>
  <c r="P50" i="19"/>
  <c r="P49" i="19"/>
  <c r="C150" i="25" s="1"/>
  <c r="H150" i="25" s="1"/>
  <c r="M49" i="19"/>
  <c r="M53" i="19"/>
  <c r="M52" i="19"/>
  <c r="M54" i="19" s="1"/>
  <c r="M51" i="19"/>
  <c r="M50" i="19"/>
  <c r="J53" i="19"/>
  <c r="T53" i="19" s="1"/>
  <c r="J52" i="19"/>
  <c r="J51" i="19"/>
  <c r="J50" i="19"/>
  <c r="J49" i="19"/>
  <c r="J54" i="19"/>
  <c r="B54" i="19"/>
  <c r="B92" i="19"/>
  <c r="G83" i="19"/>
  <c r="F33" i="25" s="1"/>
  <c r="E19" i="19"/>
  <c r="F19" i="19" s="1"/>
  <c r="B20" i="19"/>
  <c r="E20" i="19" s="1"/>
  <c r="E21" i="19"/>
  <c r="B22" i="19"/>
  <c r="E22" i="19" s="1"/>
  <c r="E23" i="19"/>
  <c r="B24" i="19"/>
  <c r="E24" i="19"/>
  <c r="E25" i="19"/>
  <c r="F25" i="19" s="1"/>
  <c r="G25" i="19" s="1"/>
  <c r="E26" i="19"/>
  <c r="F26" i="19" s="1"/>
  <c r="E27" i="19"/>
  <c r="H27" i="19"/>
  <c r="I27" i="19" s="1"/>
  <c r="J27" i="19" s="1"/>
  <c r="E28" i="19"/>
  <c r="F28" i="19" s="1"/>
  <c r="E29" i="19"/>
  <c r="E30" i="19"/>
  <c r="E33" i="19"/>
  <c r="E37" i="19" s="1"/>
  <c r="G40" i="19" s="1"/>
  <c r="E34" i="19"/>
  <c r="E35" i="19"/>
  <c r="F35" i="19"/>
  <c r="E36" i="19"/>
  <c r="K36" i="19"/>
  <c r="F21" i="19"/>
  <c r="G21" i="19"/>
  <c r="F36" i="19"/>
  <c r="B15" i="25"/>
  <c r="H15" i="25" s="1"/>
  <c r="B16" i="25"/>
  <c r="H16" i="25"/>
  <c r="B27" i="25"/>
  <c r="H27" i="25" s="1"/>
  <c r="B31" i="25"/>
  <c r="B251" i="25" s="1"/>
  <c r="H251" i="25" s="1"/>
  <c r="H31" i="25"/>
  <c r="G51" i="19"/>
  <c r="T51" i="19" s="1"/>
  <c r="G52" i="19"/>
  <c r="G53" i="19"/>
  <c r="G49" i="19"/>
  <c r="C18" i="25" s="1"/>
  <c r="G50" i="19"/>
  <c r="T50" i="19" s="1"/>
  <c r="G75" i="19"/>
  <c r="D33" i="25" s="1"/>
  <c r="F75" i="19"/>
  <c r="I75" i="19" s="1"/>
  <c r="G79" i="19"/>
  <c r="E33" i="25" s="1"/>
  <c r="G87" i="19"/>
  <c r="F87" i="19" s="1"/>
  <c r="G33" i="25"/>
  <c r="G38" i="25" s="1"/>
  <c r="H34" i="25"/>
  <c r="J75" i="19"/>
  <c r="D77" i="25" s="1"/>
  <c r="G231" i="25"/>
  <c r="F231" i="25"/>
  <c r="E231" i="25"/>
  <c r="D231" i="25"/>
  <c r="G187" i="25"/>
  <c r="F187" i="25"/>
  <c r="E187" i="25"/>
  <c r="D187" i="25"/>
  <c r="G143" i="25"/>
  <c r="F143" i="25"/>
  <c r="E143" i="25"/>
  <c r="D143" i="25"/>
  <c r="G99" i="25"/>
  <c r="F99" i="25"/>
  <c r="E99" i="25"/>
  <c r="D99" i="25"/>
  <c r="G55" i="25"/>
  <c r="F55" i="25"/>
  <c r="E55" i="25"/>
  <c r="D55" i="25"/>
  <c r="G11" i="25"/>
  <c r="F11" i="25"/>
  <c r="E11" i="25"/>
  <c r="D11" i="25"/>
  <c r="M75" i="19"/>
  <c r="D121" i="25" s="1"/>
  <c r="P75" i="19"/>
  <c r="D165" i="25" s="1"/>
  <c r="S75" i="19"/>
  <c r="D209" i="25" s="1"/>
  <c r="D214" i="25" s="1"/>
  <c r="J79" i="19"/>
  <c r="E77" i="25" s="1"/>
  <c r="E82" i="25" s="1"/>
  <c r="M79" i="19"/>
  <c r="E121" i="25" s="1"/>
  <c r="E126" i="25" s="1"/>
  <c r="P79" i="19"/>
  <c r="E165" i="25"/>
  <c r="E170" i="25"/>
  <c r="S79" i="19"/>
  <c r="J83" i="19"/>
  <c r="M83" i="19"/>
  <c r="P83" i="19"/>
  <c r="F165" i="25" s="1"/>
  <c r="F170" i="25" s="1"/>
  <c r="S83" i="19"/>
  <c r="J87" i="19"/>
  <c r="G77" i="25"/>
  <c r="M87" i="19"/>
  <c r="G121" i="25"/>
  <c r="G126" i="25"/>
  <c r="P87" i="19"/>
  <c r="G165" i="25"/>
  <c r="G170" i="25"/>
  <c r="S87" i="19"/>
  <c r="G209" i="25" s="1"/>
  <c r="G214" i="25" s="1"/>
  <c r="H19" i="19"/>
  <c r="J19" i="19" s="1"/>
  <c r="I19" i="19"/>
  <c r="K19" i="19"/>
  <c r="H21" i="19"/>
  <c r="H25" i="19"/>
  <c r="I25" i="19" s="1"/>
  <c r="J25" i="19" s="1"/>
  <c r="K25" i="19"/>
  <c r="L25" i="19" s="1"/>
  <c r="H26" i="19"/>
  <c r="I26" i="19"/>
  <c r="J26" i="19" s="1"/>
  <c r="K26" i="19"/>
  <c r="L26" i="19" s="1"/>
  <c r="N26" i="19"/>
  <c r="Q26" i="19"/>
  <c r="K27" i="19"/>
  <c r="L27" i="19" s="1"/>
  <c r="M27" i="19" s="1"/>
  <c r="N27" i="19"/>
  <c r="Q27" i="19"/>
  <c r="S47" i="19"/>
  <c r="P47" i="19"/>
  <c r="M47" i="19"/>
  <c r="J47" i="19"/>
  <c r="G35" i="19"/>
  <c r="G47" i="19"/>
  <c r="D30" i="19"/>
  <c r="D29" i="19"/>
  <c r="D33" i="19"/>
  <c r="D36" i="19"/>
  <c r="B59" i="25"/>
  <c r="H59" i="25"/>
  <c r="B103" i="25"/>
  <c r="H103" i="25"/>
  <c r="B147" i="25"/>
  <c r="H147" i="25" s="1"/>
  <c r="B191" i="25"/>
  <c r="H191" i="25"/>
  <c r="B60" i="25"/>
  <c r="B104" i="25"/>
  <c r="H104" i="25"/>
  <c r="B148" i="25"/>
  <c r="B236" i="25" s="1"/>
  <c r="H236" i="25" s="1"/>
  <c r="B192" i="25"/>
  <c r="B75" i="25"/>
  <c r="H75" i="25"/>
  <c r="B119" i="25"/>
  <c r="H119" i="25" s="1"/>
  <c r="B163" i="25"/>
  <c r="H163" i="25" s="1"/>
  <c r="B207" i="25"/>
  <c r="H207" i="25" s="1"/>
  <c r="E209" i="25"/>
  <c r="E214" i="25" s="1"/>
  <c r="F77" i="25"/>
  <c r="F82" i="25"/>
  <c r="F209" i="25"/>
  <c r="F214" i="25" s="1"/>
  <c r="B239" i="25"/>
  <c r="H239" i="25"/>
  <c r="B240" i="25"/>
  <c r="H240" i="25" s="1"/>
  <c r="B241" i="25"/>
  <c r="H241" i="25" s="1"/>
  <c r="B242" i="25"/>
  <c r="H242" i="25"/>
  <c r="B245" i="25"/>
  <c r="H245" i="25"/>
  <c r="B248" i="25"/>
  <c r="H248" i="25" s="1"/>
  <c r="B249" i="25"/>
  <c r="H249" i="25"/>
  <c r="B252" i="25"/>
  <c r="H252" i="25" s="1"/>
  <c r="H254" i="25"/>
  <c r="H107" i="25"/>
  <c r="H108" i="25"/>
  <c r="H109" i="25"/>
  <c r="H110" i="25"/>
  <c r="H113" i="25"/>
  <c r="H116" i="25"/>
  <c r="H117" i="25"/>
  <c r="H120" i="25"/>
  <c r="H122" i="25"/>
  <c r="O100" i="25"/>
  <c r="O126" i="25" s="1"/>
  <c r="O129" i="25" s="1"/>
  <c r="O101" i="25"/>
  <c r="O102" i="25"/>
  <c r="O103" i="25"/>
  <c r="O104" i="25"/>
  <c r="O105" i="25"/>
  <c r="O106" i="25"/>
  <c r="O107" i="25"/>
  <c r="O108" i="25"/>
  <c r="O109" i="25"/>
  <c r="O110" i="25"/>
  <c r="O111" i="25"/>
  <c r="O112" i="25"/>
  <c r="O113" i="25"/>
  <c r="O114" i="25"/>
  <c r="O115" i="25"/>
  <c r="O116" i="25"/>
  <c r="O117" i="25"/>
  <c r="O118" i="25"/>
  <c r="O119" i="25"/>
  <c r="O120" i="25"/>
  <c r="O121" i="25"/>
  <c r="O122" i="25"/>
  <c r="O123" i="25"/>
  <c r="O124" i="25"/>
  <c r="O128" i="25"/>
  <c r="N126" i="25"/>
  <c r="N129" i="25" s="1"/>
  <c r="M126" i="25"/>
  <c r="M129" i="25"/>
  <c r="L126" i="25"/>
  <c r="L129" i="25"/>
  <c r="K126" i="25"/>
  <c r="K129" i="25" s="1"/>
  <c r="J126" i="25"/>
  <c r="J129" i="25"/>
  <c r="H63" i="25"/>
  <c r="H64" i="25"/>
  <c r="H65" i="25"/>
  <c r="H66" i="25"/>
  <c r="H69" i="25"/>
  <c r="H72" i="25"/>
  <c r="H73" i="25"/>
  <c r="H76" i="25"/>
  <c r="H78" i="25"/>
  <c r="T45" i="19"/>
  <c r="T46" i="19"/>
  <c r="T47" i="19"/>
  <c r="T86" i="19"/>
  <c r="T85" i="19"/>
  <c r="T81" i="19"/>
  <c r="T82" i="19"/>
  <c r="T77" i="19"/>
  <c r="T78" i="19"/>
  <c r="T79" i="19" s="1"/>
  <c r="T73" i="19"/>
  <c r="T74" i="19"/>
  <c r="T75" i="19" s="1"/>
  <c r="T43" i="19"/>
  <c r="L38" i="25"/>
  <c r="L41" i="25" s="1"/>
  <c r="L82" i="25"/>
  <c r="L85" i="25"/>
  <c r="L170" i="25"/>
  <c r="L173" i="25"/>
  <c r="L214" i="25"/>
  <c r="L217" i="25"/>
  <c r="L258" i="25"/>
  <c r="L261" i="25" s="1"/>
  <c r="O232" i="25"/>
  <c r="O258" i="25" s="1"/>
  <c r="O261" i="25" s="1"/>
  <c r="O233" i="25"/>
  <c r="O234" i="25"/>
  <c r="O235" i="25"/>
  <c r="O236" i="25"/>
  <c r="O237" i="25"/>
  <c r="O238" i="25"/>
  <c r="O239" i="25"/>
  <c r="O240" i="25"/>
  <c r="O241" i="25"/>
  <c r="O242" i="25"/>
  <c r="O243" i="25"/>
  <c r="O244" i="25"/>
  <c r="O245" i="25"/>
  <c r="O246" i="25"/>
  <c r="O247" i="25"/>
  <c r="O248" i="25"/>
  <c r="O249" i="25"/>
  <c r="O250" i="25"/>
  <c r="O251" i="25"/>
  <c r="O252" i="25"/>
  <c r="O253" i="25"/>
  <c r="O254" i="25"/>
  <c r="O255" i="25"/>
  <c r="O256" i="25"/>
  <c r="O260" i="25"/>
  <c r="N258" i="25"/>
  <c r="N261" i="25" s="1"/>
  <c r="M258" i="25"/>
  <c r="M261" i="25"/>
  <c r="K258" i="25"/>
  <c r="K261" i="25"/>
  <c r="J258" i="25"/>
  <c r="J261" i="25"/>
  <c r="B226" i="25"/>
  <c r="B225" i="25"/>
  <c r="B224" i="25"/>
  <c r="B223" i="25"/>
  <c r="B222" i="25"/>
  <c r="B221" i="25"/>
  <c r="O188" i="25"/>
  <c r="O189" i="25"/>
  <c r="O214" i="25" s="1"/>
  <c r="O217" i="25" s="1"/>
  <c r="O190" i="25"/>
  <c r="O191" i="25"/>
  <c r="O192" i="25"/>
  <c r="O193" i="25"/>
  <c r="O194" i="25"/>
  <c r="O195" i="25"/>
  <c r="O196" i="25"/>
  <c r="O197" i="25"/>
  <c r="O198" i="25"/>
  <c r="O199" i="25"/>
  <c r="O200" i="25"/>
  <c r="O201" i="25"/>
  <c r="O202" i="25"/>
  <c r="O203" i="25"/>
  <c r="O204" i="25"/>
  <c r="O205" i="25"/>
  <c r="O206" i="25"/>
  <c r="O207" i="25"/>
  <c r="O208" i="25"/>
  <c r="O209" i="25"/>
  <c r="O210" i="25"/>
  <c r="O211" i="25"/>
  <c r="O212" i="25"/>
  <c r="O216" i="25"/>
  <c r="N214" i="25"/>
  <c r="N217" i="25"/>
  <c r="M214" i="25"/>
  <c r="M217" i="25"/>
  <c r="K214" i="25"/>
  <c r="K217" i="25" s="1"/>
  <c r="J214" i="25"/>
  <c r="J217" i="25"/>
  <c r="H192" i="25"/>
  <c r="H195" i="25"/>
  <c r="H196" i="25"/>
  <c r="H197" i="25"/>
  <c r="H198" i="25"/>
  <c r="H201" i="25"/>
  <c r="H204" i="25"/>
  <c r="H205" i="25"/>
  <c r="H208" i="25"/>
  <c r="H210" i="25"/>
  <c r="B182" i="25"/>
  <c r="B181" i="25"/>
  <c r="B180" i="25"/>
  <c r="B179" i="25"/>
  <c r="B178" i="25"/>
  <c r="B177" i="25"/>
  <c r="O144" i="25"/>
  <c r="O145" i="25"/>
  <c r="O146" i="25"/>
  <c r="O147" i="25"/>
  <c r="O170" i="25" s="1"/>
  <c r="O173" i="25" s="1"/>
  <c r="O148" i="25"/>
  <c r="O149" i="25"/>
  <c r="O150" i="25"/>
  <c r="O151" i="25"/>
  <c r="O152" i="25"/>
  <c r="O153" i="25"/>
  <c r="O154" i="25"/>
  <c r="O155" i="25"/>
  <c r="O156" i="25"/>
  <c r="O157" i="25"/>
  <c r="O158" i="25"/>
  <c r="O159" i="25"/>
  <c r="O160" i="25"/>
  <c r="O161" i="25"/>
  <c r="O162" i="25"/>
  <c r="O163" i="25"/>
  <c r="O164" i="25"/>
  <c r="O165" i="25"/>
  <c r="O166" i="25"/>
  <c r="O167" i="25"/>
  <c r="O168" i="25"/>
  <c r="O172" i="25"/>
  <c r="N170" i="25"/>
  <c r="N173" i="25"/>
  <c r="M170" i="25"/>
  <c r="M173" i="25" s="1"/>
  <c r="K170" i="25"/>
  <c r="K173" i="25"/>
  <c r="J170" i="25"/>
  <c r="J173" i="25" s="1"/>
  <c r="H151" i="25"/>
  <c r="H152" i="25"/>
  <c r="H153" i="25"/>
  <c r="H154" i="25"/>
  <c r="H157" i="25"/>
  <c r="H160" i="25"/>
  <c r="H161" i="25"/>
  <c r="H164" i="25"/>
  <c r="H166" i="25"/>
  <c r="B138" i="25"/>
  <c r="B137" i="25"/>
  <c r="B136" i="25"/>
  <c r="B135" i="25"/>
  <c r="B134" i="25"/>
  <c r="B133" i="25"/>
  <c r="B94" i="25"/>
  <c r="B93" i="25"/>
  <c r="B92" i="25"/>
  <c r="B91" i="25"/>
  <c r="B90" i="25"/>
  <c r="B89" i="25"/>
  <c r="O56" i="25"/>
  <c r="O82" i="25" s="1"/>
  <c r="O85" i="25" s="1"/>
  <c r="O57" i="25"/>
  <c r="O58" i="25"/>
  <c r="O59" i="25"/>
  <c r="O60" i="25"/>
  <c r="O61" i="25"/>
  <c r="O62" i="25"/>
  <c r="O63" i="25"/>
  <c r="O64" i="25"/>
  <c r="O65" i="25"/>
  <c r="O66" i="25"/>
  <c r="O67" i="25"/>
  <c r="O68" i="25"/>
  <c r="O69" i="25"/>
  <c r="O70" i="25"/>
  <c r="O71" i="25"/>
  <c r="O72" i="25"/>
  <c r="O73" i="25"/>
  <c r="O74" i="25"/>
  <c r="O75" i="25"/>
  <c r="O76" i="25"/>
  <c r="O77" i="25"/>
  <c r="O78" i="25"/>
  <c r="O79" i="25"/>
  <c r="O80" i="25"/>
  <c r="O84" i="25"/>
  <c r="N82" i="25"/>
  <c r="N85" i="25"/>
  <c r="M82" i="25"/>
  <c r="M85" i="25" s="1"/>
  <c r="K82" i="25"/>
  <c r="K85" i="25" s="1"/>
  <c r="J82" i="25"/>
  <c r="J85" i="25"/>
  <c r="B50" i="25"/>
  <c r="B49" i="25"/>
  <c r="B48" i="25"/>
  <c r="B47" i="25"/>
  <c r="B46" i="25"/>
  <c r="B45" i="25"/>
  <c r="B6" i="25"/>
  <c r="B5" i="25"/>
  <c r="B4" i="25"/>
  <c r="B3" i="25"/>
  <c r="B2" i="25"/>
  <c r="B1" i="25"/>
  <c r="D26" i="19"/>
  <c r="D24" i="19"/>
  <c r="D23" i="19"/>
  <c r="O40" i="25"/>
  <c r="N38" i="25"/>
  <c r="N41" i="25"/>
  <c r="M38" i="25"/>
  <c r="M41" i="25" s="1"/>
  <c r="K38" i="25"/>
  <c r="K41" i="25" s="1"/>
  <c r="J38" i="25"/>
  <c r="J41" i="25"/>
  <c r="O36" i="25"/>
  <c r="O35" i="25"/>
  <c r="O34" i="25"/>
  <c r="O33" i="25"/>
  <c r="O32" i="25"/>
  <c r="O31" i="25"/>
  <c r="O30" i="25"/>
  <c r="O29" i="25"/>
  <c r="O28" i="25"/>
  <c r="O27" i="25"/>
  <c r="O26" i="25"/>
  <c r="O25" i="25"/>
  <c r="O24" i="25"/>
  <c r="O23" i="25"/>
  <c r="O22" i="25"/>
  <c r="O21" i="25"/>
  <c r="O20" i="25"/>
  <c r="O19" i="25"/>
  <c r="O18" i="25"/>
  <c r="O17" i="25"/>
  <c r="O16" i="25"/>
  <c r="O15" i="25"/>
  <c r="O14" i="25"/>
  <c r="O13" i="25"/>
  <c r="O12" i="25"/>
  <c r="B3" i="2"/>
  <c r="E3" i="2"/>
  <c r="F3" i="2" s="1"/>
  <c r="F5" i="2" s="1"/>
  <c r="E4" i="2"/>
  <c r="F4" i="2"/>
  <c r="B7" i="2"/>
  <c r="C7" i="2"/>
  <c r="C11" i="2" s="1"/>
  <c r="C15" i="2" s="1"/>
  <c r="E7" i="2"/>
  <c r="F7" i="2"/>
  <c r="F9" i="2"/>
  <c r="C8" i="2"/>
  <c r="C12" i="2" s="1"/>
  <c r="C16" i="2" s="1"/>
  <c r="E8" i="2"/>
  <c r="B11" i="2"/>
  <c r="E11" i="2"/>
  <c r="F11" i="2" s="1"/>
  <c r="F13" i="2" s="1"/>
  <c r="E12" i="2"/>
  <c r="F12" i="2" s="1"/>
  <c r="B15" i="2"/>
  <c r="E15" i="2"/>
  <c r="E16" i="2"/>
  <c r="B19" i="2"/>
  <c r="E19" i="2"/>
  <c r="E20" i="2"/>
  <c r="B23" i="2"/>
  <c r="E23" i="2"/>
  <c r="E24" i="2"/>
  <c r="B27" i="2"/>
  <c r="E27" i="2"/>
  <c r="E28" i="2"/>
  <c r="B31" i="2"/>
  <c r="E31" i="2"/>
  <c r="E32" i="2"/>
  <c r="E35" i="2"/>
  <c r="E36" i="2"/>
  <c r="B39" i="2"/>
  <c r="E39" i="2"/>
  <c r="E40" i="2"/>
  <c r="E55" i="2"/>
  <c r="E57" i="2"/>
  <c r="G55" i="2"/>
  <c r="G57" i="2"/>
  <c r="G3" i="3"/>
  <c r="H3" i="3" s="1"/>
  <c r="I15" i="3" s="1"/>
  <c r="I16" i="3" s="1"/>
  <c r="I14" i="3"/>
  <c r="F14" i="3"/>
  <c r="F16" i="3"/>
  <c r="D19" i="19"/>
  <c r="D20" i="19"/>
  <c r="D21" i="19"/>
  <c r="D22" i="19"/>
  <c r="D25" i="19"/>
  <c r="D27" i="19"/>
  <c r="D28" i="19"/>
  <c r="D34" i="19"/>
  <c r="D35" i="19"/>
  <c r="T87" i="19"/>
  <c r="T83" i="19"/>
  <c r="B61" i="25"/>
  <c r="C61" i="25"/>
  <c r="C82" i="25" s="1"/>
  <c r="H61" i="25"/>
  <c r="B112" i="25"/>
  <c r="H112" i="25"/>
  <c r="T69" i="19"/>
  <c r="T68" i="19"/>
  <c r="B26" i="25"/>
  <c r="H26" i="25"/>
  <c r="C106" i="25"/>
  <c r="C194" i="25"/>
  <c r="T49" i="19"/>
  <c r="P54" i="19"/>
  <c r="I36" i="19"/>
  <c r="J36" i="19"/>
  <c r="O27" i="19"/>
  <c r="P27" i="19"/>
  <c r="G82" i="25"/>
  <c r="T65" i="19"/>
  <c r="I29" i="19"/>
  <c r="J29" i="19"/>
  <c r="T29" i="19" s="1"/>
  <c r="N25" i="19"/>
  <c r="P25" i="19" s="1"/>
  <c r="B250" i="25"/>
  <c r="H250" i="25" s="1"/>
  <c r="H23" i="19"/>
  <c r="F23" i="19"/>
  <c r="G23" i="19"/>
  <c r="T67" i="19"/>
  <c r="B155" i="25"/>
  <c r="R27" i="19"/>
  <c r="S27" i="19"/>
  <c r="B247" i="25"/>
  <c r="H247" i="25" s="1"/>
  <c r="H22" i="19"/>
  <c r="D40" i="25"/>
  <c r="H28" i="19"/>
  <c r="I28" i="19" s="1"/>
  <c r="J28" i="19" s="1"/>
  <c r="R26" i="19"/>
  <c r="S26" i="19" s="1"/>
  <c r="F8" i="2"/>
  <c r="F30" i="19"/>
  <c r="G30" i="19"/>
  <c r="T61" i="19"/>
  <c r="B105" i="25"/>
  <c r="I21" i="19"/>
  <c r="J21" i="19" s="1"/>
  <c r="K21" i="19"/>
  <c r="B200" i="25"/>
  <c r="H200" i="25"/>
  <c r="T56" i="19"/>
  <c r="I30" i="19"/>
  <c r="J30" i="19"/>
  <c r="O38" i="25"/>
  <c r="O41" i="25" s="1"/>
  <c r="T57" i="19"/>
  <c r="B62" i="25"/>
  <c r="T66" i="19"/>
  <c r="C17" i="25"/>
  <c r="C38" i="25" s="1"/>
  <c r="H33" i="19"/>
  <c r="I33" i="19" s="1"/>
  <c r="N19" i="19"/>
  <c r="P19" i="19" s="1"/>
  <c r="N36" i="19"/>
  <c r="L36" i="19"/>
  <c r="M36" i="19"/>
  <c r="C149" i="25"/>
  <c r="H149" i="25" s="1"/>
  <c r="T59" i="19"/>
  <c r="B193" i="25"/>
  <c r="F29" i="19"/>
  <c r="G29" i="19"/>
  <c r="B156" i="25"/>
  <c r="H156" i="25" s="1"/>
  <c r="C62" i="25"/>
  <c r="L19" i="19"/>
  <c r="I35" i="19"/>
  <c r="J35" i="19"/>
  <c r="B202" i="25"/>
  <c r="H202" i="25" s="1"/>
  <c r="T58" i="19"/>
  <c r="T62" i="19"/>
  <c r="O26" i="19"/>
  <c r="P26" i="19"/>
  <c r="H20" i="19"/>
  <c r="I20" i="19" s="1"/>
  <c r="J20" i="19" s="1"/>
  <c r="G36" i="19"/>
  <c r="T36" i="19" s="1"/>
  <c r="J70" i="19"/>
  <c r="F27" i="19"/>
  <c r="G27" i="19"/>
  <c r="T27" i="19" s="1"/>
  <c r="B149" i="25"/>
  <c r="B24" i="25"/>
  <c r="B244" i="25" s="1"/>
  <c r="H244" i="25" s="1"/>
  <c r="H24" i="25"/>
  <c r="H60" i="25"/>
  <c r="F34" i="19"/>
  <c r="G34" i="19" s="1"/>
  <c r="H34" i="19"/>
  <c r="H24" i="19"/>
  <c r="L30" i="19"/>
  <c r="M30" i="19" s="1"/>
  <c r="T30" i="19" s="1"/>
  <c r="K33" i="19"/>
  <c r="L35" i="19"/>
  <c r="M35" i="19" s="1"/>
  <c r="T35" i="19" s="1"/>
  <c r="H62" i="25"/>
  <c r="Q36" i="19"/>
  <c r="O36" i="19"/>
  <c r="P36" i="19"/>
  <c r="B106" i="25"/>
  <c r="H106" i="25"/>
  <c r="M70" i="19"/>
  <c r="Q25" i="19"/>
  <c r="R25" i="19" s="1"/>
  <c r="S25" i="19" s="1"/>
  <c r="O25" i="19"/>
  <c r="K20" i="19"/>
  <c r="M20" i="19" s="1"/>
  <c r="H31" i="19"/>
  <c r="K28" i="19"/>
  <c r="M28" i="19" s="1"/>
  <c r="M19" i="19"/>
  <c r="H155" i="25"/>
  <c r="I23" i="19"/>
  <c r="J23" i="19"/>
  <c r="K23" i="19"/>
  <c r="K22" i="19"/>
  <c r="L22" i="19" s="1"/>
  <c r="I22" i="19"/>
  <c r="J22" i="19" s="1"/>
  <c r="K24" i="19"/>
  <c r="L24" i="19" s="1"/>
  <c r="M24" i="19" s="1"/>
  <c r="I24" i="19"/>
  <c r="N21" i="19"/>
  <c r="O21" i="19" s="1"/>
  <c r="L21" i="19"/>
  <c r="M21" i="19"/>
  <c r="L29" i="19"/>
  <c r="M29" i="19"/>
  <c r="K34" i="19"/>
  <c r="Q19" i="19"/>
  <c r="O19" i="19"/>
  <c r="O29" i="19"/>
  <c r="P29" i="19"/>
  <c r="N28" i="19"/>
  <c r="L28" i="19"/>
  <c r="N24" i="19"/>
  <c r="B150" i="25"/>
  <c r="P70" i="19"/>
  <c r="N22" i="19"/>
  <c r="Q21" i="19"/>
  <c r="R21" i="19" s="1"/>
  <c r="L33" i="19"/>
  <c r="N33" i="19"/>
  <c r="N37" i="19" s="1"/>
  <c r="P40" i="19" s="1"/>
  <c r="B145" i="25" s="1"/>
  <c r="H145" i="25" s="1"/>
  <c r="O35" i="19"/>
  <c r="P35" i="19"/>
  <c r="R19" i="19"/>
  <c r="N20" i="19"/>
  <c r="O20" i="19" s="1"/>
  <c r="L20" i="19"/>
  <c r="L31" i="19" s="1"/>
  <c r="N34" i="19"/>
  <c r="L23" i="19"/>
  <c r="M23" i="19" s="1"/>
  <c r="N23" i="19"/>
  <c r="O23" i="19" s="1"/>
  <c r="P23" i="19" s="1"/>
  <c r="R36" i="19"/>
  <c r="S36" i="19" s="1"/>
  <c r="O30" i="19"/>
  <c r="P30" i="19"/>
  <c r="Q23" i="19"/>
  <c r="O33" i="19"/>
  <c r="O37" i="19" s="1"/>
  <c r="Q33" i="19"/>
  <c r="S19" i="19"/>
  <c r="R35" i="19"/>
  <c r="S35" i="19"/>
  <c r="Q24" i="19"/>
  <c r="R29" i="19"/>
  <c r="S29" i="19"/>
  <c r="Q34" i="19"/>
  <c r="O34" i="19"/>
  <c r="P34" i="19"/>
  <c r="Q20" i="19"/>
  <c r="B194" i="25"/>
  <c r="H194" i="25" s="1"/>
  <c r="S70" i="19"/>
  <c r="Q28" i="19"/>
  <c r="O28" i="19"/>
  <c r="P28" i="19"/>
  <c r="Q22" i="19"/>
  <c r="S22" i="19" s="1"/>
  <c r="R34" i="19"/>
  <c r="R24" i="19"/>
  <c r="S24" i="19" s="1"/>
  <c r="R33" i="19"/>
  <c r="Q37" i="19"/>
  <c r="S40" i="19"/>
  <c r="B189" i="25" s="1"/>
  <c r="H189" i="25" s="1"/>
  <c r="R28" i="19"/>
  <c r="S28" i="19"/>
  <c r="R22" i="19"/>
  <c r="R23" i="19"/>
  <c r="S23" i="19" s="1"/>
  <c r="S33" i="19"/>
  <c r="R37" i="19" l="1"/>
  <c r="S34" i="19"/>
  <c r="S37" i="19" s="1"/>
  <c r="H17" i="25"/>
  <c r="B237" i="25"/>
  <c r="C40" i="25"/>
  <c r="C41" i="25" s="1"/>
  <c r="H209" i="25"/>
  <c r="I31" i="19"/>
  <c r="D82" i="25"/>
  <c r="H77" i="25"/>
  <c r="H23" i="25"/>
  <c r="B243" i="25"/>
  <c r="H243" i="25" s="1"/>
  <c r="J31" i="19"/>
  <c r="F22" i="19"/>
  <c r="F31" i="19" s="1"/>
  <c r="G22" i="19"/>
  <c r="T21" i="19"/>
  <c r="C20" i="2"/>
  <c r="F16" i="2"/>
  <c r="T40" i="19"/>
  <c r="B13" i="25"/>
  <c r="D170" i="25"/>
  <c r="H165" i="25"/>
  <c r="G40" i="25"/>
  <c r="G41" i="25" s="1"/>
  <c r="I87" i="19"/>
  <c r="E31" i="19"/>
  <c r="F20" i="19"/>
  <c r="G20" i="19" s="1"/>
  <c r="T20" i="19" s="1"/>
  <c r="J39" i="19"/>
  <c r="B56" i="25" s="1"/>
  <c r="H38" i="19"/>
  <c r="H70" i="25"/>
  <c r="B246" i="25"/>
  <c r="H246" i="25" s="1"/>
  <c r="G24" i="19"/>
  <c r="I34" i="19"/>
  <c r="I37" i="19" s="1"/>
  <c r="J34" i="19"/>
  <c r="T34" i="19" s="1"/>
  <c r="C84" i="25"/>
  <c r="C85" i="25" s="1"/>
  <c r="E253" i="25"/>
  <c r="E258" i="25" s="1"/>
  <c r="E38" i="25"/>
  <c r="T23" i="19"/>
  <c r="H193" i="25"/>
  <c r="O22" i="19"/>
  <c r="P22" i="19" s="1"/>
  <c r="M34" i="19"/>
  <c r="K37" i="19"/>
  <c r="M40" i="19" s="1"/>
  <c r="B101" i="25" s="1"/>
  <c r="H101" i="25" s="1"/>
  <c r="L34" i="19"/>
  <c r="D84" i="25"/>
  <c r="L75" i="19"/>
  <c r="D128" i="25" s="1"/>
  <c r="F38" i="25"/>
  <c r="T25" i="19"/>
  <c r="D126" i="25"/>
  <c r="D129" i="25" s="1"/>
  <c r="J24" i="19"/>
  <c r="F15" i="2"/>
  <c r="F17" i="2" s="1"/>
  <c r="C19" i="2"/>
  <c r="D38" i="25"/>
  <c r="D41" i="25" s="1"/>
  <c r="H33" i="25"/>
  <c r="D253" i="25"/>
  <c r="F40" i="25"/>
  <c r="L37" i="19"/>
  <c r="L38" i="19" s="1"/>
  <c r="M33" i="19"/>
  <c r="H37" i="19"/>
  <c r="J40" i="19" s="1"/>
  <c r="B57" i="25" s="1"/>
  <c r="H57" i="25" s="1"/>
  <c r="J33" i="19"/>
  <c r="R20" i="19"/>
  <c r="R31" i="19" s="1"/>
  <c r="S20" i="19"/>
  <c r="S31" i="19" s="1"/>
  <c r="S38" i="19" s="1"/>
  <c r="Q31" i="19"/>
  <c r="C238" i="25"/>
  <c r="O24" i="19"/>
  <c r="P24" i="19" s="1"/>
  <c r="F24" i="19"/>
  <c r="G26" i="19"/>
  <c r="G253" i="25"/>
  <c r="G258" i="25" s="1"/>
  <c r="T52" i="19"/>
  <c r="T54" i="19" s="1"/>
  <c r="G70" i="19"/>
  <c r="C105" i="25"/>
  <c r="M26" i="19"/>
  <c r="M31" i="19" s="1"/>
  <c r="P33" i="19"/>
  <c r="P37" i="19" s="1"/>
  <c r="N31" i="19"/>
  <c r="F83" i="19"/>
  <c r="I83" i="19" s="1"/>
  <c r="C193" i="25"/>
  <c r="C214" i="25" s="1"/>
  <c r="B18" i="25"/>
  <c r="P20" i="19"/>
  <c r="K31" i="19"/>
  <c r="M22" i="19"/>
  <c r="G54" i="19"/>
  <c r="M25" i="19"/>
  <c r="C170" i="25"/>
  <c r="B235" i="25"/>
  <c r="H235" i="25" s="1"/>
  <c r="F121" i="25"/>
  <c r="F126" i="25" s="1"/>
  <c r="F79" i="19"/>
  <c r="F33" i="19"/>
  <c r="G28" i="19"/>
  <c r="T28" i="19" s="1"/>
  <c r="G19" i="19"/>
  <c r="S21" i="19"/>
  <c r="P21" i="19"/>
  <c r="T60" i="19"/>
  <c r="T70" i="19" s="1"/>
  <c r="H148" i="25"/>
  <c r="P31" i="19" l="1"/>
  <c r="P38" i="19" s="1"/>
  <c r="F84" i="25"/>
  <c r="F85" i="25" s="1"/>
  <c r="L83" i="19"/>
  <c r="S89" i="19"/>
  <c r="N38" i="19"/>
  <c r="P39" i="19"/>
  <c r="B144" i="25" s="1"/>
  <c r="C172" i="25"/>
  <c r="C173" i="25" s="1"/>
  <c r="F41" i="25"/>
  <c r="S39" i="19"/>
  <c r="B188" i="25" s="1"/>
  <c r="Q38" i="19"/>
  <c r="K38" i="19"/>
  <c r="M39" i="19"/>
  <c r="B100" i="25" s="1"/>
  <c r="H56" i="25"/>
  <c r="H82" i="25" s="1"/>
  <c r="B82" i="25"/>
  <c r="D258" i="25"/>
  <c r="O31" i="19"/>
  <c r="F253" i="25"/>
  <c r="F258" i="25" s="1"/>
  <c r="M41" i="19"/>
  <c r="B102" i="25" s="1"/>
  <c r="H102" i="25" s="1"/>
  <c r="S41" i="19"/>
  <c r="B190" i="25" s="1"/>
  <c r="H190" i="25" s="1"/>
  <c r="R38" i="19"/>
  <c r="B233" i="25"/>
  <c r="H233" i="25" s="1"/>
  <c r="H13" i="25"/>
  <c r="J37" i="19"/>
  <c r="J38" i="19" s="1"/>
  <c r="T26" i="19"/>
  <c r="T19" i="19"/>
  <c r="T31" i="19" s="1"/>
  <c r="G31" i="19"/>
  <c r="T24" i="19"/>
  <c r="C126" i="25"/>
  <c r="H105" i="25"/>
  <c r="T22" i="19"/>
  <c r="C237" i="25"/>
  <c r="C258" i="25" s="1"/>
  <c r="F37" i="19"/>
  <c r="F38" i="19" s="1"/>
  <c r="G33" i="19"/>
  <c r="G39" i="19"/>
  <c r="E38" i="19"/>
  <c r="J41" i="19"/>
  <c r="B58" i="25" s="1"/>
  <c r="H58" i="25" s="1"/>
  <c r="I38" i="19"/>
  <c r="C23" i="2"/>
  <c r="F19" i="2"/>
  <c r="F21" i="2" s="1"/>
  <c r="H18" i="25"/>
  <c r="B238" i="25"/>
  <c r="H238" i="25" s="1"/>
  <c r="O75" i="19"/>
  <c r="C216" i="25"/>
  <c r="C217" i="25" s="1"/>
  <c r="E40" i="25"/>
  <c r="E41" i="25" s="1"/>
  <c r="I79" i="19"/>
  <c r="M37" i="19"/>
  <c r="M38" i="19" s="1"/>
  <c r="H121" i="25"/>
  <c r="L87" i="19"/>
  <c r="G84" i="25"/>
  <c r="G85" i="25" s="1"/>
  <c r="C24" i="2"/>
  <c r="F20" i="2"/>
  <c r="D85" i="25"/>
  <c r="M89" i="19" l="1"/>
  <c r="J89" i="19"/>
  <c r="J91" i="19"/>
  <c r="J92" i="19" s="1"/>
  <c r="G37" i="19"/>
  <c r="T33" i="19"/>
  <c r="T37" i="19" s="1"/>
  <c r="T38" i="19" s="1"/>
  <c r="B84" i="25"/>
  <c r="B85" i="25" s="1"/>
  <c r="H144" i="25"/>
  <c r="H170" i="25" s="1"/>
  <c r="B170" i="25"/>
  <c r="C28" i="2"/>
  <c r="F24" i="2"/>
  <c r="B126" i="25"/>
  <c r="H100" i="25"/>
  <c r="H126" i="25" s="1"/>
  <c r="S90" i="19"/>
  <c r="T39" i="19"/>
  <c r="B12" i="25"/>
  <c r="F23" i="2"/>
  <c r="F25" i="2" s="1"/>
  <c r="C27" i="2"/>
  <c r="O87" i="19"/>
  <c r="G128" i="25"/>
  <c r="G129" i="25" s="1"/>
  <c r="G41" i="19"/>
  <c r="C128" i="25"/>
  <c r="C260" i="25" s="1"/>
  <c r="C261" i="25" s="1"/>
  <c r="F128" i="25"/>
  <c r="O83" i="19"/>
  <c r="D172" i="25"/>
  <c r="R75" i="19"/>
  <c r="E84" i="25"/>
  <c r="E85" i="25" s="1"/>
  <c r="L79" i="19"/>
  <c r="B214" i="25"/>
  <c r="H188" i="25"/>
  <c r="H214" i="25" s="1"/>
  <c r="P89" i="19"/>
  <c r="H237" i="25"/>
  <c r="O38" i="19"/>
  <c r="P41" i="19"/>
  <c r="B146" i="25" s="1"/>
  <c r="H146" i="25" s="1"/>
  <c r="G38" i="19"/>
  <c r="H253" i="25"/>
  <c r="D216" i="25" l="1"/>
  <c r="D217" i="25" s="1"/>
  <c r="D173" i="25"/>
  <c r="C129" i="25"/>
  <c r="B172" i="25"/>
  <c r="B173" i="25" s="1"/>
  <c r="F172" i="25"/>
  <c r="F173" i="25" s="1"/>
  <c r="R83" i="19"/>
  <c r="F216" i="25" s="1"/>
  <c r="F217" i="25" s="1"/>
  <c r="F129" i="25"/>
  <c r="P90" i="19"/>
  <c r="B128" i="25"/>
  <c r="B129" i="25" s="1"/>
  <c r="J93" i="19"/>
  <c r="J90" i="19"/>
  <c r="R87" i="19"/>
  <c r="G216" i="25" s="1"/>
  <c r="G217" i="25" s="1"/>
  <c r="G172" i="25"/>
  <c r="F27" i="2"/>
  <c r="F29" i="2" s="1"/>
  <c r="C31" i="2"/>
  <c r="B14" i="25"/>
  <c r="T41" i="19"/>
  <c r="M90" i="19"/>
  <c r="O79" i="19"/>
  <c r="E128" i="25"/>
  <c r="E129" i="25" s="1"/>
  <c r="G89" i="19"/>
  <c r="G91" i="19"/>
  <c r="H12" i="25"/>
  <c r="B38" i="25"/>
  <c r="B232" i="25"/>
  <c r="H84" i="25"/>
  <c r="H85" i="25" s="1"/>
  <c r="B216" i="25"/>
  <c r="B217" i="25" s="1"/>
  <c r="C32" i="2"/>
  <c r="F28" i="2"/>
  <c r="M91" i="19"/>
  <c r="M92" i="19" s="1"/>
  <c r="M93" i="19" s="1"/>
  <c r="D260" i="25" l="1"/>
  <c r="D261" i="25" s="1"/>
  <c r="F260" i="25"/>
  <c r="F261" i="25" s="1"/>
  <c r="B40" i="25"/>
  <c r="B41" i="25" s="1"/>
  <c r="H38" i="25"/>
  <c r="G92" i="19"/>
  <c r="G93" i="19" s="1"/>
  <c r="E172" i="25"/>
  <c r="E173" i="25" s="1"/>
  <c r="R79" i="19"/>
  <c r="P91" i="19"/>
  <c r="P92" i="19" s="1"/>
  <c r="P93" i="19" s="1"/>
  <c r="H128" i="25"/>
  <c r="H129" i="25" s="1"/>
  <c r="F32" i="2"/>
  <c r="C36" i="2"/>
  <c r="G173" i="25"/>
  <c r="G260" i="25"/>
  <c r="G261" i="25" s="1"/>
  <c r="G90" i="19"/>
  <c r="T90" i="19" s="1"/>
  <c r="T89" i="19"/>
  <c r="B234" i="25"/>
  <c r="H234" i="25" s="1"/>
  <c r="H14" i="25"/>
  <c r="B258" i="25"/>
  <c r="H232" i="25"/>
  <c r="H258" i="25" s="1"/>
  <c r="C35" i="2"/>
  <c r="F31" i="2"/>
  <c r="F33" i="2" s="1"/>
  <c r="H172" i="25" l="1"/>
  <c r="H173" i="25" s="1"/>
  <c r="E216" i="25"/>
  <c r="S91" i="19"/>
  <c r="S92" i="19" s="1"/>
  <c r="S93" i="19" s="1"/>
  <c r="F36" i="2"/>
  <c r="C40" i="2"/>
  <c r="F40" i="2" s="1"/>
  <c r="F35" i="2"/>
  <c r="F37" i="2" s="1"/>
  <c r="C39" i="2"/>
  <c r="F39" i="2" s="1"/>
  <c r="F41" i="2" s="1"/>
  <c r="T91" i="19"/>
  <c r="E260" i="25"/>
  <c r="E261" i="25" s="1"/>
  <c r="H40" i="25"/>
  <c r="H41" i="25" s="1"/>
  <c r="B260" i="25"/>
  <c r="T92" i="19" l="1"/>
  <c r="T93" i="19" s="1"/>
  <c r="E217" i="25"/>
  <c r="H216" i="25"/>
  <c r="H217" i="25" s="1"/>
  <c r="H260" i="25"/>
  <c r="H261" i="25" s="1"/>
  <c r="B26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3" authorId="0" shapeId="0" xr:uid="{00000000-0006-0000-0100-000001000000}">
      <text>
        <r>
          <rPr>
            <b/>
            <sz val="11"/>
            <color rgb="FF000000"/>
            <rFont val="Tahoma"/>
            <family val="2"/>
          </rPr>
          <t>Author: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Use 0% if there is no raise in salary</t>
        </r>
      </text>
    </comment>
    <comment ref="B2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 xr:uid="{00000000-0006-0000-0100-000003000000}">
      <text>
        <r>
          <rPr>
            <b/>
            <sz val="9"/>
            <color rgb="FF000000"/>
            <rFont val="Tahoma"/>
            <family val="2"/>
          </rPr>
          <t>Summer salary autocalculates based on academic salary entered.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24" authorId="0" shapeId="0" xr:uid="{00000000-0006-0000-0100-000004000000}">
      <text>
        <r>
          <rPr>
            <b/>
            <sz val="9"/>
            <color rgb="FF000000"/>
            <rFont val="Tahoma"/>
            <family val="2"/>
          </rPr>
          <t>Summer salary autocalculates based on academic salary entered.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<sst xmlns="http://schemas.openxmlformats.org/spreadsheetml/2006/main" count="656" uniqueCount="260">
  <si>
    <t>Name</t>
  </si>
  <si>
    <t>Fringes</t>
  </si>
  <si>
    <t>Totals</t>
  </si>
  <si>
    <t>Year 1</t>
  </si>
  <si>
    <t>Year 2</t>
  </si>
  <si>
    <t>Year 3</t>
  </si>
  <si>
    <t>Year 4</t>
  </si>
  <si>
    <t>Year 5</t>
  </si>
  <si>
    <t>months @</t>
  </si>
  <si>
    <t>Total Direct Costs</t>
  </si>
  <si>
    <t xml:space="preserve">Salary Inflation </t>
  </si>
  <si>
    <t>GRA</t>
  </si>
  <si>
    <t>Personnel</t>
  </si>
  <si>
    <t xml:space="preserve">     Faculty</t>
  </si>
  <si>
    <t xml:space="preserve">          Academic</t>
  </si>
  <si>
    <t xml:space="preserve">          Summer</t>
  </si>
  <si>
    <t xml:space="preserve">     Staff</t>
  </si>
  <si>
    <t xml:space="preserve">     Graduate Students</t>
  </si>
  <si>
    <t xml:space="preserve">     Student Assistants</t>
  </si>
  <si>
    <t xml:space="preserve">           Subtotal Personnel</t>
  </si>
  <si>
    <t xml:space="preserve">     Fringe Benefits for all personnel</t>
  </si>
  <si>
    <t xml:space="preserve">     Subtotal Personnel and Benefits</t>
  </si>
  <si>
    <t>Academic</t>
  </si>
  <si>
    <t xml:space="preserve">          </t>
  </si>
  <si>
    <t>Summer</t>
  </si>
  <si>
    <t>Faculty 1</t>
  </si>
  <si>
    <t>Faculty 2</t>
  </si>
  <si>
    <t>Staff 1</t>
  </si>
  <si>
    <t>Staff 2</t>
  </si>
  <si>
    <t>Staff 3</t>
  </si>
  <si>
    <t>TRS</t>
  </si>
  <si>
    <t>ORP</t>
  </si>
  <si>
    <t>Fringe amount</t>
  </si>
  <si>
    <t>Fringe Plan TRS/ORP</t>
  </si>
  <si>
    <t>Annual Salary</t>
  </si>
  <si>
    <t>Effort person months</t>
  </si>
  <si>
    <t xml:space="preserve">Salary </t>
  </si>
  <si>
    <t xml:space="preserve">Staff  </t>
  </si>
  <si>
    <t>Faculty 2 - Academic</t>
  </si>
  <si>
    <t>Personnel:</t>
  </si>
  <si>
    <t>Staff (including postdocs)</t>
  </si>
  <si>
    <t>Other Direct Costs:</t>
  </si>
  <si>
    <t xml:space="preserve">   Materials and Supplies</t>
  </si>
  <si>
    <t xml:space="preserve">   Publication Costs</t>
  </si>
  <si>
    <t xml:space="preserve">   Consultant Services</t>
  </si>
  <si>
    <t xml:space="preserve">   Alterations/Renovations/Rental Use</t>
  </si>
  <si>
    <t xml:space="preserve">Total Personnel </t>
  </si>
  <si>
    <t>End Date</t>
  </si>
  <si>
    <t>PI Name:</t>
  </si>
  <si>
    <t>Department:</t>
  </si>
  <si>
    <t>Program:</t>
  </si>
  <si>
    <t xml:space="preserve">   Subaward #2</t>
  </si>
  <si>
    <t xml:space="preserve">   Subaward #3</t>
  </si>
  <si>
    <t>Domestic Travel</t>
  </si>
  <si>
    <t>Foreign Travel</t>
  </si>
  <si>
    <t>Participant Support Total</t>
  </si>
  <si>
    <t xml:space="preserve">   Subaward #4</t>
  </si>
  <si>
    <t>Total Modified Direct Costs</t>
  </si>
  <si>
    <t>No. of budget periods:</t>
  </si>
  <si>
    <t>Today's Date:</t>
  </si>
  <si>
    <t xml:space="preserve">   Human Subject Renumeration</t>
  </si>
  <si>
    <t xml:space="preserve">   Subaward 1 Total</t>
  </si>
  <si>
    <t xml:space="preserve">   Subaward 2 Total</t>
  </si>
  <si>
    <t xml:space="preserve">   Subaward 3 Total</t>
  </si>
  <si>
    <t xml:space="preserve">   Subaward 4 Total</t>
  </si>
  <si>
    <t>% Effort</t>
  </si>
  <si>
    <t>Person Months</t>
  </si>
  <si>
    <t>Base Salary</t>
  </si>
  <si>
    <t>F&amp;A Rate**</t>
  </si>
  <si>
    <t>Stipend per individual</t>
  </si>
  <si>
    <t>Travel per individual</t>
  </si>
  <si>
    <t>Subsistence per individual</t>
  </si>
  <si>
    <t>Other per individual</t>
  </si>
  <si>
    <t>Tuition/Fees/Insurance per individual</t>
  </si>
  <si>
    <t>Base cost</t>
  </si>
  <si>
    <t>Direct costs of Subcontractor</t>
  </si>
  <si>
    <t>F&amp;A Costs of Subcontractor</t>
  </si>
  <si>
    <t>Facilities and Administrative Costs</t>
  </si>
  <si>
    <t>Amount towards MTDC</t>
  </si>
  <si>
    <t xml:space="preserve">PARTICIPANT SUPPORT </t>
  </si>
  <si>
    <t>OTHER DIRECT COSTS</t>
  </si>
  <si>
    <t>Other Direct Costs Total</t>
  </si>
  <si>
    <t>(Enter names in the fields below)</t>
  </si>
  <si>
    <t xml:space="preserve">FULL PROJECT </t>
  </si>
  <si>
    <t># of participants: Year 1:</t>
  </si>
  <si>
    <t xml:space="preserve">Raise &amp; Inflation </t>
  </si>
  <si>
    <t>Raise &amp; Inflation</t>
  </si>
  <si>
    <t>If constant, enter here, will autofill all years.</t>
  </si>
  <si>
    <t>Rates: Fringes and Indirects (F&amp;A)</t>
  </si>
  <si>
    <t>Total Direct Costs and F&amp;A</t>
  </si>
  <si>
    <t>Description</t>
  </si>
  <si>
    <t>Instructions</t>
  </si>
  <si>
    <t>FY20</t>
  </si>
  <si>
    <t>FY21</t>
  </si>
  <si>
    <t>FY22</t>
  </si>
  <si>
    <t>FY23</t>
  </si>
  <si>
    <t>FY24</t>
  </si>
  <si>
    <t>FY25</t>
  </si>
  <si>
    <t>Sponsor Agency:</t>
  </si>
  <si>
    <t>Assigned Research Administrator:</t>
  </si>
  <si>
    <t>Title of Project:</t>
  </si>
  <si>
    <t xml:space="preserve">   Live Animals</t>
  </si>
  <si>
    <t xml:space="preserve">   Animal Care Charges</t>
  </si>
  <si>
    <r>
      <t xml:space="preserve">Salary </t>
    </r>
    <r>
      <rPr>
        <i/>
        <u/>
        <sz val="9"/>
        <rFont val="Arial"/>
        <family val="2"/>
      </rPr>
      <t>Requested</t>
    </r>
  </si>
  <si>
    <t>Faculty 1 - Academic</t>
  </si>
  <si>
    <t>Faculty 1 - Summer *</t>
  </si>
  <si>
    <t>Faculty 2 - Summer *</t>
  </si>
  <si>
    <t>Subtotal Salaries</t>
  </si>
  <si>
    <t>Subtotal Wages</t>
  </si>
  <si>
    <t>Subtotal Fringe</t>
  </si>
  <si>
    <t>Total Salaries (51000)</t>
  </si>
  <si>
    <t>Total Wages (52000)</t>
  </si>
  <si>
    <t>Total Fringes (53000)</t>
  </si>
  <si>
    <t>EQUIPMENT Above $5,000 (Capital)</t>
  </si>
  <si>
    <t>Equipment - Expendable (58300)</t>
  </si>
  <si>
    <t>Equipment - Capital (58200)</t>
  </si>
  <si>
    <t>PERSONNEL TOTAL</t>
  </si>
  <si>
    <t>Total Travel (54000)</t>
  </si>
  <si>
    <t>Total Domestic Travel</t>
  </si>
  <si>
    <t>Total Foreign Travel</t>
  </si>
  <si>
    <t>Total Participant Support Costs (55000)</t>
  </si>
  <si>
    <t>Tuition</t>
  </si>
  <si>
    <t>Animal Care Charges</t>
  </si>
  <si>
    <t>Total Other Direct Costs</t>
  </si>
  <si>
    <t>Materials and Supplies (56000)</t>
  </si>
  <si>
    <t>Research/Lab Supplies (56310)</t>
  </si>
  <si>
    <t xml:space="preserve">   Research/Lab Supplies</t>
  </si>
  <si>
    <t>Publication Costs (55000)</t>
  </si>
  <si>
    <t>Contractual Services</t>
  </si>
  <si>
    <t xml:space="preserve">   Contractual Services</t>
  </si>
  <si>
    <t>Contractual Services (55000)</t>
  </si>
  <si>
    <t>Consultant Services (55000)</t>
  </si>
  <si>
    <t>Alterations/Renovations/Rental Use (55000)</t>
  </si>
  <si>
    <t>Human Subject Renumeration (55000)</t>
  </si>
  <si>
    <t>Tuition (55130)</t>
  </si>
  <si>
    <t>Live Animals (56385)</t>
  </si>
  <si>
    <t>Animal Care Charges (55775)</t>
  </si>
  <si>
    <t>Total SUB001 (55884)</t>
  </si>
  <si>
    <t>Total SUB002 (55884)</t>
  </si>
  <si>
    <t>Total SUB003 (55884)</t>
  </si>
  <si>
    <t>Total SUB004 (55884)</t>
  </si>
  <si>
    <t xml:space="preserve">PI Name:  </t>
  </si>
  <si>
    <t>Supplement to Existing Grant:</t>
  </si>
  <si>
    <t>SPONSOR FUNDS</t>
  </si>
  <si>
    <t>COST SHARE FUNDS</t>
  </si>
  <si>
    <t>Project Year</t>
  </si>
  <si>
    <t>Sponsored Class/Budget Line Item</t>
  </si>
  <si>
    <t xml:space="preserve">Award (35) </t>
  </si>
  <si>
    <t>Total Sponsor Funds</t>
  </si>
  <si>
    <t>Cost share (36)</t>
  </si>
  <si>
    <t>UM 
non-cash</t>
  </si>
  <si>
    <t>External Non-cash</t>
  </si>
  <si>
    <t>Total Cost Share Funds</t>
  </si>
  <si>
    <t>Salaries</t>
  </si>
  <si>
    <t xml:space="preserve">Wages </t>
  </si>
  <si>
    <t xml:space="preserve">Fringe Benefits </t>
  </si>
  <si>
    <t>Travel Domestic</t>
  </si>
  <si>
    <t xml:space="preserve">Travel Foreign </t>
  </si>
  <si>
    <t>Scholarships and Waivers</t>
  </si>
  <si>
    <t>Postage</t>
  </si>
  <si>
    <t>Telephone Long Distance</t>
  </si>
  <si>
    <t>Telephone Local Service</t>
  </si>
  <si>
    <t>Utilities</t>
  </si>
  <si>
    <t>Commodities</t>
  </si>
  <si>
    <t>Office Supplies</t>
  </si>
  <si>
    <t>Research/Lab Supplies</t>
  </si>
  <si>
    <t>Live Animals</t>
  </si>
  <si>
    <t>Loan Expenses</t>
  </si>
  <si>
    <t>Other Than Equip (Library Bks)</t>
  </si>
  <si>
    <t>Equipment (less than $5,000)</t>
  </si>
  <si>
    <t>Capital Equip ($5000 or more)</t>
  </si>
  <si>
    <t>Transfers</t>
  </si>
  <si>
    <t>Subcontract Payments</t>
  </si>
  <si>
    <t>Non-Cash Description</t>
  </si>
  <si>
    <t>The Inn at Ole Miss</t>
  </si>
  <si>
    <t>Facilities &amp; Admin (F&amp;A)</t>
  </si>
  <si>
    <t>Administrative</t>
  </si>
  <si>
    <t>Participant Support</t>
  </si>
  <si>
    <t>Distribution:</t>
  </si>
  <si>
    <t>Subcontract</t>
  </si>
  <si>
    <t xml:space="preserve">   Stipends, Scholarship, Fellowship</t>
  </si>
  <si>
    <t>Stipends, Scholarships, Fellowships (55130)</t>
  </si>
  <si>
    <t>Stipend per individual (55130)</t>
  </si>
  <si>
    <t>Tuition/Fees/Insurance per individual (55130)</t>
  </si>
  <si>
    <t>Other per individual (55000)</t>
  </si>
  <si>
    <t>Subsistence per individual (55000)</t>
  </si>
  <si>
    <t>Travel per individual (55000)</t>
  </si>
  <si>
    <t>Initial Budget</t>
  </si>
  <si>
    <t>Re-Budget</t>
  </si>
  <si>
    <t>X</t>
  </si>
  <si>
    <t>F&amp;A Base</t>
  </si>
  <si>
    <t>MTDC</t>
  </si>
  <si>
    <t>TDC</t>
  </si>
  <si>
    <t>INSTRUCTIONS: Enter project budget information only into fields highlighted in yellow. Spreadsheet will autocalculate.  Summer salary and salary cap will autocalculate: Enter only the actual institutional base salary. If you need to add more personnel (or lines in any category), copy the appropriate unfilled row and then insert it as a row.</t>
  </si>
  <si>
    <t>Faculty 3 - Academic</t>
  </si>
  <si>
    <t>Faculty 3 - Summer *</t>
  </si>
  <si>
    <t>Faculty 4 - 12 month appointment</t>
  </si>
  <si>
    <t>Faculty 5 - 12 month appointment</t>
  </si>
  <si>
    <t>Other Commodities (56000)</t>
  </si>
  <si>
    <t>Other Contractual (55000)</t>
  </si>
  <si>
    <t xml:space="preserve">   Other Commodities</t>
  </si>
  <si>
    <t>Project Total</t>
  </si>
  <si>
    <t>Project:</t>
  </si>
  <si>
    <t>Fringe Rates</t>
  </si>
  <si>
    <t>Faculty &amp; Staff</t>
  </si>
  <si>
    <t>Graduate Students</t>
  </si>
  <si>
    <t>Part Time,Temporary</t>
  </si>
  <si>
    <t>Start Date</t>
  </si>
  <si>
    <t>Participant Support Costs:</t>
  </si>
  <si>
    <t>Subawards:</t>
  </si>
  <si>
    <t>Travel:</t>
  </si>
  <si>
    <t>Travel Total</t>
  </si>
  <si>
    <t>Total Direct less Consortium F&amp;A</t>
  </si>
  <si>
    <t xml:space="preserve">This workbook contains several focused spreadsheets: for projects of up to five years length and, in each iteration, with either constant or varying effort. </t>
  </si>
  <si>
    <t>2. To enhance readability, at your option, delete or hide any rows or columns (expense types or years) that are not needed.</t>
  </si>
  <si>
    <t>Pass-Through Entity:</t>
  </si>
  <si>
    <t>Sponsor Awarding Agency:</t>
  </si>
  <si>
    <t>3. Enter data only into yellow highlighted fields.  All others will auto-calculate.</t>
  </si>
  <si>
    <t>4. Please note that line 13, "Salary Raise &amp; Inflation Index," only applies to Salaries and Tuition.</t>
  </si>
  <si>
    <t>TRAVEL (Include how calculations are determined)</t>
  </si>
  <si>
    <t>EQUIPMENT (List equipment)</t>
  </si>
  <si>
    <t xml:space="preserve">   Tuition (Tuition for 2 students)</t>
  </si>
  <si>
    <t xml:space="preserve">   Other Contractual (e.g. software)</t>
  </si>
  <si>
    <t xml:space="preserve">   Subaward #1</t>
  </si>
  <si>
    <t>SUBAWARDS (Include Name of Subrecipient)</t>
  </si>
  <si>
    <t>Graduate Student (Hourly)</t>
  </si>
  <si>
    <t xml:space="preserve">Temporary Staff/Part time Faculty  </t>
  </si>
  <si>
    <t>Salary Personnel:</t>
  </si>
  <si>
    <t>Wage Personnel:</t>
  </si>
  <si>
    <t>Graduate Research Assistant</t>
  </si>
  <si>
    <t>Hourly Staff</t>
  </si>
  <si>
    <t>Undergraduate Student Assistants</t>
  </si>
  <si>
    <t>Subtotal Salaries &amp; Fringe Benefits:</t>
  </si>
  <si>
    <t>Subtotal Wages &amp; Fringe Benefits:</t>
  </si>
  <si>
    <t>Subtotal Salaries &amp; Fringe Benefits</t>
  </si>
  <si>
    <t>Subtotal Wages &amp; Fringe Benefits</t>
  </si>
  <si>
    <t xml:space="preserve">   Expendable Equipment (below $5000)</t>
  </si>
  <si>
    <t>Facilities and Administrative (F&amp;A) Cost Rates - effective through June 30, 2020:</t>
  </si>
  <si>
    <t>ON-CAMPUS:</t>
  </si>
  <si>
    <t>Research</t>
  </si>
  <si>
    <t>Instruction</t>
  </si>
  <si>
    <t>Other Sponosred Activity</t>
  </si>
  <si>
    <t>OFF-CAMPUS:</t>
  </si>
  <si>
    <t>46.0% MTDC</t>
  </si>
  <si>
    <t>50.0% MTDC</t>
  </si>
  <si>
    <t>30.0% MTDC</t>
  </si>
  <si>
    <t>26.0% MTDC</t>
  </si>
  <si>
    <t>23.0% MTDC</t>
  </si>
  <si>
    <t>http://research.olemiss.edu/proposal-development/current-rates</t>
  </si>
  <si>
    <t>Salary Raise &amp; Inflation Index:</t>
  </si>
  <si>
    <t>Year 1 will be constant but each year after can change</t>
  </si>
  <si>
    <t>6. To add lines for Personnel, copy Academic and Summer lines for 9-month Faculty and "insert".</t>
  </si>
  <si>
    <t>7. For multi-year projects including Personnel added after Year 1, the salary requested for year of activity will need to be hard keyed.</t>
  </si>
  <si>
    <t>5. For personnel calculations to be correct, Insitutional Base Salary must be used for all current and new-hire employees listed on the project.</t>
  </si>
  <si>
    <t>**On campus research rates.  Adjust rate (above) if necessary. See Instructions Sheet for list of current rates.</t>
  </si>
  <si>
    <t>Notes:</t>
  </si>
  <si>
    <t>For additional details, see the following:</t>
  </si>
  <si>
    <t>*MTDC - Modified Total Direct Costs</t>
  </si>
  <si>
    <t>Form Updated 11/20/19</t>
  </si>
  <si>
    <t>1. Determine if the project will require cost-share. If so, please use "Standard Budget with Cost Share". (Not Applicable for Internal Grants)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</si>
</sst>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u val="singleAccounting"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i/>
      <u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3" tint="-0.249977111117893"/>
      <name val="Arial"/>
      <family val="2"/>
    </font>
    <font>
      <sz val="10"/>
      <color theme="5" tint="-0.249977111117893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color rgb="FFC00000"/>
      <name val="Arial"/>
      <family val="2"/>
    </font>
    <font>
      <u/>
      <sz val="10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39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41" fontId="0" fillId="0" borderId="0" xfId="0" applyNumberFormat="1"/>
    <xf numFmtId="0" fontId="2" fillId="0" borderId="0" xfId="0" applyFont="1"/>
    <xf numFmtId="0" fontId="4" fillId="0" borderId="0" xfId="0" applyFont="1"/>
    <xf numFmtId="41" fontId="0" fillId="0" borderId="0" xfId="0" applyNumberFormat="1" applyBorder="1"/>
    <xf numFmtId="41" fontId="0" fillId="0" borderId="7" xfId="0" applyNumberFormat="1" applyBorder="1"/>
    <xf numFmtId="41" fontId="0" fillId="0" borderId="2" xfId="0" applyNumberFormat="1" applyBorder="1"/>
    <xf numFmtId="41" fontId="0" fillId="0" borderId="8" xfId="0" applyNumberFormat="1" applyBorder="1"/>
    <xf numFmtId="0" fontId="2" fillId="0" borderId="0" xfId="0" applyFont="1" applyBorder="1"/>
    <xf numFmtId="0" fontId="4" fillId="0" borderId="5" xfId="0" applyFont="1" applyBorder="1"/>
    <xf numFmtId="0" fontId="4" fillId="0" borderId="0" xfId="0" applyFont="1" applyBorder="1"/>
    <xf numFmtId="41" fontId="2" fillId="0" borderId="7" xfId="0" applyNumberFormat="1" applyFont="1" applyBorder="1"/>
    <xf numFmtId="41" fontId="0" fillId="0" borderId="9" xfId="0" applyNumberFormat="1" applyBorder="1"/>
    <xf numFmtId="41" fontId="0" fillId="0" borderId="0" xfId="0" applyNumberForma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43" fontId="0" fillId="0" borderId="3" xfId="0" applyNumberFormat="1" applyBorder="1"/>
    <xf numFmtId="43" fontId="0" fillId="0" borderId="0" xfId="0" applyNumberFormat="1" applyBorder="1"/>
    <xf numFmtId="43" fontId="0" fillId="0" borderId="1" xfId="0" applyNumberFormat="1" applyBorder="1"/>
    <xf numFmtId="43" fontId="4" fillId="0" borderId="0" xfId="0" applyNumberFormat="1" applyFont="1" applyBorder="1"/>
    <xf numFmtId="43" fontId="2" fillId="0" borderId="0" xfId="0" applyNumberFormat="1" applyFont="1" applyBorder="1"/>
    <xf numFmtId="43" fontId="0" fillId="0" borderId="2" xfId="0" applyNumberFormat="1" applyBorder="1"/>
    <xf numFmtId="0" fontId="3" fillId="0" borderId="2" xfId="0" applyFont="1" applyBorder="1" applyAlignment="1">
      <alignment horizontal="left"/>
    </xf>
    <xf numFmtId="41" fontId="0" fillId="0" borderId="10" xfId="0" applyNumberFormat="1" applyBorder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0" fillId="0" borderId="0" xfId="0" applyProtection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164" fontId="3" fillId="0" borderId="0" xfId="1" applyNumberFormat="1" applyFont="1" applyFill="1" applyBorder="1" applyProtection="1">
      <protection locked="0"/>
    </xf>
    <xf numFmtId="0" fontId="13" fillId="4" borderId="0" xfId="7" applyFont="1" applyFill="1" applyAlignment="1" applyProtection="1">
      <alignment vertical="center"/>
      <protection locked="0"/>
    </xf>
    <xf numFmtId="0" fontId="13" fillId="5" borderId="2" xfId="0" applyFont="1" applyFill="1" applyBorder="1" applyAlignment="1" applyProtection="1">
      <alignment vertical="center"/>
      <protection locked="0"/>
    </xf>
    <xf numFmtId="0" fontId="13" fillId="4" borderId="0" xfId="7" applyFont="1" applyFill="1" applyProtection="1">
      <protection locked="0"/>
    </xf>
    <xf numFmtId="0" fontId="13" fillId="5" borderId="2" xfId="0" applyFont="1" applyFill="1" applyBorder="1" applyProtection="1">
      <protection locked="0"/>
    </xf>
    <xf numFmtId="0" fontId="13" fillId="4" borderId="0" xfId="0" applyFont="1" applyFill="1" applyProtection="1">
      <protection locked="0"/>
    </xf>
    <xf numFmtId="0" fontId="13" fillId="4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41" fontId="3" fillId="0" borderId="0" xfId="0" applyNumberFormat="1" applyFont="1" applyFill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164" fontId="0" fillId="0" borderId="0" xfId="1" applyNumberFormat="1" applyFont="1" applyProtection="1">
      <protection locked="0"/>
    </xf>
    <xf numFmtId="164" fontId="0" fillId="0" borderId="0" xfId="1" applyNumberFormat="1" applyFont="1" applyFill="1" applyProtection="1">
      <protection locked="0"/>
    </xf>
    <xf numFmtId="0" fontId="28" fillId="0" borderId="0" xfId="0" applyFont="1" applyFill="1" applyProtection="1">
      <protection locked="0"/>
    </xf>
    <xf numFmtId="0" fontId="29" fillId="0" borderId="0" xfId="0" applyFont="1" applyFill="1" applyProtection="1">
      <protection locked="0"/>
    </xf>
    <xf numFmtId="0" fontId="27" fillId="0" borderId="0" xfId="0" applyFont="1" applyFill="1" applyProtection="1">
      <protection locked="0"/>
    </xf>
    <xf numFmtId="0" fontId="26" fillId="0" borderId="0" xfId="0" applyFont="1" applyFill="1" applyProtection="1">
      <protection locked="0"/>
    </xf>
    <xf numFmtId="0" fontId="30" fillId="0" borderId="0" xfId="0" applyFont="1" applyFill="1" applyProtection="1">
      <protection locked="0"/>
    </xf>
    <xf numFmtId="0" fontId="13" fillId="5" borderId="12" xfId="0" applyFont="1" applyFill="1" applyBorder="1" applyAlignment="1" applyProtection="1">
      <alignment horizontal="left" vertical="center"/>
      <protection locked="0"/>
    </xf>
    <xf numFmtId="0" fontId="0" fillId="4" borderId="0" xfId="0" applyFill="1" applyProtection="1">
      <protection locked="0"/>
    </xf>
    <xf numFmtId="0" fontId="3" fillId="4" borderId="0" xfId="0" applyFont="1" applyFill="1" applyProtection="1">
      <protection locked="0"/>
    </xf>
    <xf numFmtId="0" fontId="3" fillId="4" borderId="0" xfId="0" applyFont="1" applyFill="1" applyAlignment="1" applyProtection="1">
      <alignment horizontal="right"/>
      <protection locked="0"/>
    </xf>
    <xf numFmtId="14" fontId="0" fillId="4" borderId="0" xfId="0" applyNumberFormat="1" applyFont="1" applyFill="1" applyProtection="1">
      <protection locked="0"/>
    </xf>
    <xf numFmtId="0" fontId="0" fillId="4" borderId="0" xfId="0" applyFont="1" applyFill="1" applyProtection="1">
      <protection locked="0"/>
    </xf>
    <xf numFmtId="0" fontId="1" fillId="5" borderId="1" xfId="0" applyFont="1" applyFill="1" applyBorder="1" applyProtection="1">
      <protection locked="0"/>
    </xf>
    <xf numFmtId="0" fontId="14" fillId="5" borderId="1" xfId="7" applyFont="1" applyFill="1" applyBorder="1" applyProtection="1">
      <protection locked="0"/>
    </xf>
    <xf numFmtId="0" fontId="13" fillId="5" borderId="1" xfId="0" applyFont="1" applyFill="1" applyBorder="1" applyAlignment="1" applyProtection="1">
      <alignment vertical="center"/>
      <protection locked="0"/>
    </xf>
    <xf numFmtId="0" fontId="31" fillId="4" borderId="0" xfId="0" applyFont="1" applyFill="1" applyAlignment="1" applyProtection="1">
      <protection locked="0"/>
    </xf>
    <xf numFmtId="0" fontId="14" fillId="4" borderId="0" xfId="7" applyFont="1" applyFill="1" applyProtection="1">
      <protection locked="0"/>
    </xf>
    <xf numFmtId="0" fontId="10" fillId="4" borderId="0" xfId="0" applyFont="1" applyFill="1" applyProtection="1">
      <protection locked="0"/>
    </xf>
    <xf numFmtId="164" fontId="25" fillId="5" borderId="2" xfId="1" applyNumberFormat="1" applyFont="1" applyFill="1" applyBorder="1" applyProtection="1">
      <protection locked="0"/>
    </xf>
    <xf numFmtId="164" fontId="25" fillId="5" borderId="1" xfId="1" applyNumberFormat="1" applyFont="1" applyFill="1" applyBorder="1" applyProtection="1">
      <protection locked="0"/>
    </xf>
    <xf numFmtId="164" fontId="25" fillId="5" borderId="3" xfId="1" applyNumberFormat="1" applyFont="1" applyFill="1" applyBorder="1" applyProtection="1">
      <protection locked="0"/>
    </xf>
    <xf numFmtId="164" fontId="1" fillId="5" borderId="2" xfId="1" applyNumberFormat="1" applyFont="1" applyFill="1" applyBorder="1" applyProtection="1">
      <protection locked="0"/>
    </xf>
    <xf numFmtId="164" fontId="1" fillId="5" borderId="1" xfId="1" applyNumberFormat="1" applyFont="1" applyFill="1" applyBorder="1" applyProtection="1">
      <protection locked="0"/>
    </xf>
    <xf numFmtId="0" fontId="26" fillId="4" borderId="0" xfId="0" applyFont="1" applyFill="1" applyAlignment="1" applyProtection="1">
      <alignment horizontal="left"/>
      <protection locked="0"/>
    </xf>
    <xf numFmtId="0" fontId="26" fillId="4" borderId="0" xfId="0" applyFont="1" applyFill="1" applyProtection="1">
      <protection locked="0"/>
    </xf>
    <xf numFmtId="164" fontId="1" fillId="4" borderId="11" xfId="1" applyNumberFormat="1" applyFont="1" applyFill="1" applyBorder="1" applyProtection="1"/>
    <xf numFmtId="164" fontId="1" fillId="4" borderId="20" xfId="1" applyNumberFormat="1" applyFont="1" applyFill="1" applyBorder="1" applyProtection="1"/>
    <xf numFmtId="164" fontId="25" fillId="4" borderId="20" xfId="1" applyNumberFormat="1" applyFont="1" applyFill="1" applyBorder="1" applyProtection="1"/>
    <xf numFmtId="164" fontId="25" fillId="4" borderId="20" xfId="1" applyNumberFormat="1" applyFont="1" applyFill="1" applyBorder="1" applyAlignment="1" applyProtection="1"/>
    <xf numFmtId="164" fontId="3" fillId="4" borderId="16" xfId="1" applyNumberFormat="1" applyFont="1" applyFill="1" applyBorder="1" applyProtection="1"/>
    <xf numFmtId="0" fontId="3" fillId="5" borderId="0" xfId="0" applyFont="1" applyFill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3" fillId="4" borderId="0" xfId="0" applyFont="1" applyFill="1" applyAlignment="1" applyProtection="1">
      <protection locked="0"/>
    </xf>
    <xf numFmtId="41" fontId="3" fillId="4" borderId="0" xfId="0" applyNumberFormat="1" applyFont="1" applyFill="1" applyAlignment="1" applyProtection="1">
      <protection locked="0"/>
    </xf>
    <xf numFmtId="0" fontId="11" fillId="4" borderId="0" xfId="0" applyFont="1" applyFill="1" applyAlignment="1" applyProtection="1">
      <protection locked="0"/>
    </xf>
    <xf numFmtId="164" fontId="3" fillId="4" borderId="0" xfId="1" applyNumberFormat="1" applyFont="1" applyFill="1" applyBorder="1" applyAlignment="1" applyProtection="1">
      <protection locked="0"/>
    </xf>
    <xf numFmtId="164" fontId="11" fillId="4" borderId="0" xfId="1" applyNumberFormat="1" applyFont="1" applyFill="1" applyBorder="1" applyAlignment="1" applyProtection="1">
      <protection locked="0"/>
    </xf>
    <xf numFmtId="0" fontId="0" fillId="11" borderId="0" xfId="0" applyFill="1"/>
    <xf numFmtId="0" fontId="0" fillId="11" borderId="0" xfId="0" applyFill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2" fillId="5" borderId="0" xfId="0" applyFont="1" applyFill="1" applyAlignment="1">
      <alignment horizontal="center"/>
    </xf>
    <xf numFmtId="0" fontId="40" fillId="0" borderId="2" xfId="0" applyFont="1" applyBorder="1" applyAlignment="1">
      <alignment horizontal="center" wrapText="1"/>
    </xf>
    <xf numFmtId="0" fontId="40" fillId="0" borderId="0" xfId="0" applyFont="1" applyFill="1" applyBorder="1" applyAlignment="1">
      <alignment wrapText="1"/>
    </xf>
    <xf numFmtId="43" fontId="0" fillId="0" borderId="0" xfId="1" applyFont="1"/>
    <xf numFmtId="43" fontId="0" fillId="0" borderId="0" xfId="1" applyFont="1" applyAlignment="1">
      <alignment wrapText="1"/>
    </xf>
    <xf numFmtId="43" fontId="0" fillId="0" borderId="0" xfId="1" applyFont="1" applyFill="1"/>
    <xf numFmtId="43" fontId="0" fillId="0" borderId="0" xfId="1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43" fontId="25" fillId="0" borderId="24" xfId="1" applyNumberFormat="1" applyFont="1" applyFill="1" applyBorder="1" applyProtection="1"/>
    <xf numFmtId="164" fontId="25" fillId="0" borderId="0" xfId="1" applyNumberFormat="1" applyFont="1" applyFill="1" applyBorder="1" applyProtection="1"/>
    <xf numFmtId="164" fontId="25" fillId="0" borderId="24" xfId="1" applyNumberFormat="1" applyFont="1" applyFill="1" applyBorder="1" applyProtection="1"/>
    <xf numFmtId="164" fontId="3" fillId="0" borderId="14" xfId="1" applyNumberFormat="1" applyFont="1" applyFill="1" applyBorder="1" applyProtection="1"/>
    <xf numFmtId="0" fontId="0" fillId="0" borderId="0" xfId="0" applyFont="1" applyFill="1" applyAlignment="1" applyProtection="1">
      <alignment horizontal="left"/>
      <protection locked="0"/>
    </xf>
    <xf numFmtId="43" fontId="25" fillId="0" borderId="33" xfId="1" applyNumberFormat="1" applyFont="1" applyFill="1" applyBorder="1" applyProtection="1"/>
    <xf numFmtId="164" fontId="25" fillId="0" borderId="15" xfId="1" applyNumberFormat="1" applyFont="1" applyFill="1" applyBorder="1" applyProtection="1"/>
    <xf numFmtId="164" fontId="3" fillId="0" borderId="23" xfId="1" applyNumberFormat="1" applyFont="1" applyFill="1" applyBorder="1" applyProtection="1"/>
    <xf numFmtId="164" fontId="25" fillId="0" borderId="26" xfId="1" applyNumberFormat="1" applyFont="1" applyFill="1" applyBorder="1" applyProtection="1"/>
    <xf numFmtId="164" fontId="25" fillId="0" borderId="12" xfId="1" applyNumberFormat="1" applyFont="1" applyFill="1" applyBorder="1" applyProtection="1"/>
    <xf numFmtId="164" fontId="3" fillId="0" borderId="26" xfId="1" applyNumberFormat="1" applyFont="1" applyFill="1" applyBorder="1" applyProtection="1"/>
    <xf numFmtId="41" fontId="3" fillId="0" borderId="0" xfId="0" applyNumberFormat="1" applyFont="1" applyFill="1" applyAlignment="1" applyProtection="1">
      <alignment horizontal="left"/>
      <protection locked="0"/>
    </xf>
    <xf numFmtId="164" fontId="1" fillId="0" borderId="0" xfId="1" applyNumberFormat="1" applyFont="1" applyFill="1" applyAlignment="1" applyProtection="1">
      <alignment horizontal="right"/>
      <protection locked="0"/>
    </xf>
    <xf numFmtId="164" fontId="25" fillId="0" borderId="0" xfId="1" applyNumberFormat="1" applyFont="1" applyFill="1" applyBorder="1" applyProtection="1">
      <protection locked="0"/>
    </xf>
    <xf numFmtId="164" fontId="3" fillId="0" borderId="16" xfId="1" applyNumberFormat="1" applyFont="1" applyFill="1" applyBorder="1" applyProtection="1"/>
    <xf numFmtId="41" fontId="3" fillId="0" borderId="29" xfId="0" applyNumberFormat="1" applyFont="1" applyFill="1" applyBorder="1" applyAlignment="1" applyProtection="1">
      <alignment horizontal="left" indent="1"/>
      <protection locked="0"/>
    </xf>
    <xf numFmtId="164" fontId="25" fillId="0" borderId="0" xfId="1" applyNumberFormat="1" applyFont="1" applyFill="1" applyProtection="1">
      <protection locked="0"/>
    </xf>
    <xf numFmtId="41" fontId="0" fillId="0" borderId="0" xfId="0" applyNumberFormat="1" applyFont="1" applyFill="1" applyProtection="1">
      <protection locked="0"/>
    </xf>
    <xf numFmtId="164" fontId="25" fillId="0" borderId="29" xfId="1" applyNumberFormat="1" applyFont="1" applyFill="1" applyBorder="1" applyProtection="1">
      <protection locked="0"/>
    </xf>
    <xf numFmtId="41" fontId="0" fillId="0" borderId="12" xfId="0" applyNumberFormat="1" applyFont="1" applyFill="1" applyBorder="1" applyProtection="1">
      <protection locked="0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41" fontId="3" fillId="0" borderId="0" xfId="0" applyNumberFormat="1" applyFont="1" applyFill="1" applyBorder="1" applyAlignment="1" applyProtection="1">
      <protection locked="0"/>
    </xf>
    <xf numFmtId="164" fontId="3" fillId="0" borderId="36" xfId="1" applyNumberFormat="1" applyFont="1" applyFill="1" applyBorder="1" applyProtection="1"/>
    <xf numFmtId="164" fontId="34" fillId="0" borderId="0" xfId="1" applyNumberFormat="1" applyFont="1" applyFill="1" applyProtection="1"/>
    <xf numFmtId="0" fontId="0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left"/>
      <protection locked="0"/>
    </xf>
    <xf numFmtId="164" fontId="3" fillId="4" borderId="0" xfId="1" applyNumberFormat="1" applyFont="1" applyFill="1" applyBorder="1" applyProtection="1">
      <protection locked="0"/>
    </xf>
    <xf numFmtId="164" fontId="1" fillId="0" borderId="0" xfId="1" applyNumberFormat="1" applyFont="1" applyFill="1" applyBorder="1" applyProtection="1">
      <protection locked="0"/>
    </xf>
    <xf numFmtId="164" fontId="3" fillId="0" borderId="24" xfId="1" applyNumberFormat="1" applyFont="1" applyFill="1" applyBorder="1" applyProtection="1">
      <protection locked="0"/>
    </xf>
    <xf numFmtId="164" fontId="3" fillId="0" borderId="24" xfId="1" applyNumberFormat="1" applyFont="1" applyFill="1" applyBorder="1" applyProtection="1"/>
    <xf numFmtId="164" fontId="15" fillId="4" borderId="0" xfId="1" applyNumberFormat="1" applyFont="1" applyFill="1" applyAlignment="1" applyProtection="1">
      <protection locked="0"/>
    </xf>
    <xf numFmtId="164" fontId="1" fillId="0" borderId="21" xfId="1" applyNumberFormat="1" applyFont="1" applyFill="1" applyBorder="1" applyProtection="1"/>
    <xf numFmtId="0" fontId="1" fillId="0" borderId="2" xfId="0" applyFont="1" applyFill="1" applyBorder="1" applyAlignment="1" applyProtection="1">
      <alignment horizontal="left"/>
      <protection locked="0"/>
    </xf>
    <xf numFmtId="0" fontId="11" fillId="4" borderId="0" xfId="0" applyFont="1" applyFill="1" applyAlignment="1" applyProtection="1">
      <alignment horizontal="right"/>
      <protection locked="0"/>
    </xf>
    <xf numFmtId="41" fontId="3" fillId="4" borderId="0" xfId="0" applyNumberFormat="1" applyFont="1" applyFill="1" applyAlignment="1" applyProtection="1">
      <alignment horizontal="right"/>
      <protection locked="0"/>
    </xf>
    <xf numFmtId="14" fontId="3" fillId="5" borderId="0" xfId="0" applyNumberFormat="1" applyFont="1" applyFill="1" applyProtection="1">
      <protection locked="0"/>
    </xf>
    <xf numFmtId="10" fontId="32" fillId="9" borderId="0" xfId="8" applyNumberFormat="1" applyFont="1" applyFill="1" applyAlignment="1" applyProtection="1">
      <alignment horizontal="center"/>
      <protection locked="0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10" fontId="13" fillId="3" borderId="0" xfId="7" applyNumberFormat="1" applyFont="1" applyFill="1" applyProtection="1">
      <protection locked="0"/>
    </xf>
    <xf numFmtId="0" fontId="13" fillId="3" borderId="0" xfId="7" applyFont="1" applyFill="1" applyBorder="1" applyAlignment="1" applyProtection="1">
      <alignment vertical="center"/>
      <protection locked="0"/>
    </xf>
    <xf numFmtId="10" fontId="13" fillId="3" borderId="0" xfId="0" applyNumberFormat="1" applyFont="1" applyFill="1" applyBorder="1" applyProtection="1">
      <protection locked="0"/>
    </xf>
    <xf numFmtId="164" fontId="3" fillId="4" borderId="7" xfId="1" applyNumberFormat="1" applyFont="1" applyFill="1" applyBorder="1" applyAlignment="1" applyProtection="1">
      <protection locked="0"/>
    </xf>
    <xf numFmtId="164" fontId="11" fillId="4" borderId="24" xfId="1" applyNumberFormat="1" applyFont="1" applyFill="1" applyBorder="1" applyAlignment="1" applyProtection="1">
      <protection locked="0"/>
    </xf>
    <xf numFmtId="0" fontId="30" fillId="4" borderId="0" xfId="0" applyFont="1" applyFill="1" applyBorder="1" applyAlignment="1" applyProtection="1">
      <protection locked="0"/>
    </xf>
    <xf numFmtId="0" fontId="31" fillId="5" borderId="40" xfId="0" applyFont="1" applyFill="1" applyBorder="1" applyAlignment="1" applyProtection="1">
      <alignment horizontal="center" vertical="center"/>
      <protection locked="0"/>
    </xf>
    <xf numFmtId="0" fontId="31" fillId="5" borderId="41" xfId="0" applyFont="1" applyFill="1" applyBorder="1" applyAlignment="1" applyProtection="1">
      <alignment horizontal="center" vertical="center"/>
      <protection locked="0"/>
    </xf>
    <xf numFmtId="41" fontId="0" fillId="0" borderId="0" xfId="0" applyNumberFormat="1" applyFill="1" applyProtection="1">
      <protection locked="0"/>
    </xf>
    <xf numFmtId="0" fontId="3" fillId="5" borderId="25" xfId="0" applyFont="1" applyFill="1" applyBorder="1" applyAlignment="1" applyProtection="1">
      <alignment horizontal="center" vertical="center"/>
      <protection locked="0"/>
    </xf>
    <xf numFmtId="0" fontId="31" fillId="5" borderId="25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vertical="center"/>
      <protection locked="0"/>
    </xf>
    <xf numFmtId="164" fontId="3" fillId="10" borderId="20" xfId="1" applyNumberFormat="1" applyFont="1" applyFill="1" applyBorder="1" applyAlignment="1" applyProtection="1"/>
    <xf numFmtId="164" fontId="3" fillId="10" borderId="16" xfId="1" applyNumberFormat="1" applyFont="1" applyFill="1" applyBorder="1" applyAlignment="1" applyProtection="1"/>
    <xf numFmtId="0" fontId="3" fillId="4" borderId="0" xfId="0" applyFont="1" applyFill="1" applyAlignment="1" applyProtection="1">
      <alignment horizontal="right"/>
      <protection locked="0"/>
    </xf>
    <xf numFmtId="0" fontId="33" fillId="9" borderId="0" xfId="7" applyFont="1" applyFill="1" applyAlignment="1" applyProtection="1">
      <alignment horizontal="center"/>
      <protection locked="0"/>
    </xf>
    <xf numFmtId="10" fontId="33" fillId="9" borderId="0" xfId="8" applyNumberFormat="1" applyFont="1" applyFill="1" applyAlignment="1" applyProtection="1">
      <alignment horizontal="center"/>
      <protection locked="0"/>
    </xf>
    <xf numFmtId="0" fontId="44" fillId="9" borderId="0" xfId="0" applyFont="1" applyFill="1" applyAlignment="1" applyProtection="1">
      <protection locked="0"/>
    </xf>
    <xf numFmtId="0" fontId="13" fillId="3" borderId="0" xfId="0" applyFont="1" applyFill="1" applyBorder="1" applyAlignment="1" applyProtection="1">
      <alignment horizontal="left" vertical="center"/>
      <protection locked="0"/>
    </xf>
    <xf numFmtId="164" fontId="16" fillId="5" borderId="19" xfId="1" applyNumberFormat="1" applyFont="1" applyFill="1" applyBorder="1" applyProtection="1">
      <protection locked="0"/>
    </xf>
    <xf numFmtId="164" fontId="16" fillId="5" borderId="10" xfId="1" applyNumberFormat="1" applyFont="1" applyFill="1" applyBorder="1" applyProtection="1">
      <protection locked="0"/>
    </xf>
    <xf numFmtId="164" fontId="16" fillId="5" borderId="38" xfId="1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44" xfId="0" applyFont="1" applyFill="1" applyBorder="1" applyAlignment="1" applyProtection="1">
      <alignment horizontal="left"/>
      <protection locked="0"/>
    </xf>
    <xf numFmtId="0" fontId="6" fillId="0" borderId="13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0" fillId="0" borderId="14" xfId="0" applyFont="1" applyFill="1" applyBorder="1" applyAlignment="1" applyProtection="1">
      <alignment horizontal="left"/>
      <protection locked="0"/>
    </xf>
    <xf numFmtId="41" fontId="3" fillId="0" borderId="14" xfId="0" applyNumberFormat="1" applyFont="1" applyFill="1" applyBorder="1" applyAlignment="1" applyProtection="1">
      <alignment horizontal="left"/>
      <protection locked="0"/>
    </xf>
    <xf numFmtId="41" fontId="3" fillId="0" borderId="21" xfId="0" applyNumberFormat="1" applyFont="1" applyFill="1" applyBorder="1" applyAlignment="1" applyProtection="1">
      <alignment horizontal="left"/>
      <protection locked="0"/>
    </xf>
    <xf numFmtId="0" fontId="3" fillId="0" borderId="14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164" fontId="3" fillId="0" borderId="4" xfId="1" applyNumberFormat="1" applyFont="1" applyFill="1" applyBorder="1" applyProtection="1"/>
    <xf numFmtId="0" fontId="19" fillId="0" borderId="14" xfId="0" applyFont="1" applyFill="1" applyBorder="1" applyAlignment="1" applyProtection="1">
      <alignment horizontal="left"/>
      <protection locked="0"/>
    </xf>
    <xf numFmtId="164" fontId="3" fillId="4" borderId="13" xfId="1" applyNumberFormat="1" applyFont="1" applyFill="1" applyBorder="1" applyProtection="1">
      <protection locked="0"/>
    </xf>
    <xf numFmtId="0" fontId="28" fillId="0" borderId="14" xfId="0" applyFont="1" applyFill="1" applyBorder="1" applyProtection="1">
      <protection locked="0"/>
    </xf>
    <xf numFmtId="0" fontId="29" fillId="0" borderId="14" xfId="0" applyFont="1" applyFill="1" applyBorder="1" applyProtection="1">
      <protection locked="0"/>
    </xf>
    <xf numFmtId="0" fontId="3" fillId="4" borderId="0" xfId="0" applyFont="1" applyFill="1" applyBorder="1" applyAlignment="1" applyProtection="1">
      <alignment horizontal="left"/>
      <protection locked="0"/>
    </xf>
    <xf numFmtId="164" fontId="1" fillId="4" borderId="0" xfId="1" applyNumberFormat="1" applyFont="1" applyFill="1" applyBorder="1" applyAlignment="1" applyProtection="1">
      <alignment horizontal="center"/>
      <protection locked="0"/>
    </xf>
    <xf numFmtId="164" fontId="3" fillId="4" borderId="0" xfId="1" applyNumberFormat="1" applyFont="1" applyFill="1" applyProtection="1">
      <protection locked="0"/>
    </xf>
    <xf numFmtId="164" fontId="25" fillId="4" borderId="0" xfId="1" applyNumberFormat="1" applyFont="1" applyFill="1" applyBorder="1" applyProtection="1">
      <protection locked="0"/>
    </xf>
    <xf numFmtId="41" fontId="0" fillId="4" borderId="0" xfId="0" applyNumberFormat="1" applyFont="1" applyFill="1" applyBorder="1" applyProtection="1">
      <protection locked="0"/>
    </xf>
    <xf numFmtId="164" fontId="3" fillId="4" borderId="0" xfId="1" applyNumberFormat="1" applyFont="1" applyFill="1" applyBorder="1" applyAlignment="1" applyProtection="1">
      <alignment horizontal="center"/>
      <protection locked="0"/>
    </xf>
    <xf numFmtId="164" fontId="16" fillId="4" borderId="0" xfId="1" applyNumberFormat="1" applyFont="1" applyFill="1" applyBorder="1" applyProtection="1">
      <protection locked="0"/>
    </xf>
    <xf numFmtId="164" fontId="3" fillId="4" borderId="14" xfId="1" applyNumberFormat="1" applyFont="1" applyFill="1" applyBorder="1" applyProtection="1"/>
    <xf numFmtId="164" fontId="3" fillId="0" borderId="45" xfId="1" applyNumberFormat="1" applyFont="1" applyFill="1" applyBorder="1" applyProtection="1"/>
    <xf numFmtId="164" fontId="1" fillId="4" borderId="0" xfId="1" applyNumberFormat="1" applyFont="1" applyFill="1" applyBorder="1" applyAlignment="1" applyProtection="1">
      <alignment horizontal="right"/>
      <protection locked="0"/>
    </xf>
    <xf numFmtId="41" fontId="3" fillId="4" borderId="14" xfId="0" applyNumberFormat="1" applyFont="1" applyFill="1" applyBorder="1" applyAlignment="1" applyProtection="1">
      <alignment horizontal="left"/>
      <protection locked="0"/>
    </xf>
    <xf numFmtId="41" fontId="0" fillId="0" borderId="12" xfId="0" applyNumberFormat="1" applyFont="1" applyFill="1" applyBorder="1" applyAlignment="1" applyProtection="1">
      <alignment horizontal="left"/>
      <protection locked="0"/>
    </xf>
    <xf numFmtId="164" fontId="25" fillId="0" borderId="12" xfId="1" applyNumberFormat="1" applyFont="1" applyFill="1" applyBorder="1" applyProtection="1">
      <protection locked="0"/>
    </xf>
    <xf numFmtId="164" fontId="1" fillId="0" borderId="12" xfId="1" applyNumberFormat="1" applyFont="1" applyFill="1" applyBorder="1" applyAlignment="1" applyProtection="1">
      <alignment horizontal="right"/>
      <protection locked="0"/>
    </xf>
    <xf numFmtId="164" fontId="3" fillId="0" borderId="12" xfId="1" applyNumberFormat="1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164" fontId="16" fillId="5" borderId="47" xfId="1" applyNumberFormat="1" applyFont="1" applyFill="1" applyBorder="1" applyProtection="1">
      <protection locked="0"/>
    </xf>
    <xf numFmtId="164" fontId="16" fillId="5" borderId="39" xfId="1" applyNumberFormat="1" applyFont="1" applyFill="1" applyBorder="1" applyProtection="1">
      <protection locked="0"/>
    </xf>
    <xf numFmtId="164" fontId="3" fillId="4" borderId="42" xfId="1" applyNumberFormat="1" applyFont="1" applyFill="1" applyBorder="1" applyProtection="1"/>
    <xf numFmtId="0" fontId="3" fillId="4" borderId="7" xfId="0" applyFont="1" applyFill="1" applyBorder="1" applyAlignment="1" applyProtection="1">
      <alignment horizontal="right"/>
      <protection locked="0"/>
    </xf>
    <xf numFmtId="164" fontId="3" fillId="4" borderId="24" xfId="1" applyNumberFormat="1" applyFont="1" applyFill="1" applyBorder="1" applyProtection="1"/>
    <xf numFmtId="0" fontId="0" fillId="0" borderId="12" xfId="0" applyFont="1" applyFill="1" applyBorder="1" applyProtection="1">
      <protection locked="0"/>
    </xf>
    <xf numFmtId="164" fontId="25" fillId="0" borderId="49" xfId="1" applyNumberFormat="1" applyFont="1" applyFill="1" applyBorder="1" applyProtection="1">
      <protection locked="0"/>
    </xf>
    <xf numFmtId="0" fontId="0" fillId="0" borderId="48" xfId="0" applyFont="1" applyFill="1" applyBorder="1" applyProtection="1">
      <protection locked="0"/>
    </xf>
    <xf numFmtId="164" fontId="25" fillId="0" borderId="16" xfId="1" applyNumberFormat="1" applyFont="1" applyFill="1" applyBorder="1" applyProtection="1"/>
    <xf numFmtId="0" fontId="1" fillId="4" borderId="0" xfId="0" applyFont="1" applyFill="1" applyBorder="1" applyProtection="1">
      <protection locked="0"/>
    </xf>
    <xf numFmtId="164" fontId="1" fillId="4" borderId="0" xfId="1" applyNumberFormat="1" applyFont="1" applyFill="1" applyBorder="1" applyProtection="1">
      <protection locked="0"/>
    </xf>
    <xf numFmtId="164" fontId="3" fillId="4" borderId="24" xfId="1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28" fillId="0" borderId="12" xfId="0" applyFont="1" applyFill="1" applyBorder="1" applyProtection="1">
      <protection locked="0"/>
    </xf>
    <xf numFmtId="164" fontId="3" fillId="0" borderId="12" xfId="1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9" fontId="0" fillId="5" borderId="42" xfId="0" applyNumberFormat="1" applyFont="1" applyFill="1" applyBorder="1" applyProtection="1">
      <protection locked="0"/>
    </xf>
    <xf numFmtId="9" fontId="0" fillId="5" borderId="42" xfId="0" applyNumberFormat="1" applyFill="1" applyBorder="1" applyProtection="1">
      <protection locked="0"/>
    </xf>
    <xf numFmtId="0" fontId="3" fillId="4" borderId="0" xfId="0" applyFont="1" applyFill="1" applyBorder="1" applyAlignment="1" applyProtection="1">
      <alignment horizontal="right"/>
      <protection locked="0"/>
    </xf>
    <xf numFmtId="0" fontId="0" fillId="4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left" indent="1"/>
      <protection locked="0"/>
    </xf>
    <xf numFmtId="0" fontId="3" fillId="0" borderId="12" xfId="0" applyFont="1" applyFill="1" applyBorder="1" applyAlignment="1" applyProtection="1">
      <alignment horizontal="left" indent="2"/>
      <protection locked="0"/>
    </xf>
    <xf numFmtId="0" fontId="1" fillId="0" borderId="0" xfId="0" applyFont="1" applyFill="1" applyAlignment="1" applyProtection="1">
      <alignment horizontal="left" indent="1"/>
      <protection locked="0"/>
    </xf>
    <xf numFmtId="164" fontId="25" fillId="5" borderId="42" xfId="1" applyNumberFormat="1" applyFont="1" applyFill="1" applyBorder="1" applyProtection="1">
      <protection locked="0"/>
    </xf>
    <xf numFmtId="164" fontId="5" fillId="4" borderId="26" xfId="1" applyNumberFormat="1" applyFont="1" applyFill="1" applyBorder="1" applyAlignment="1" applyProtection="1">
      <alignment horizontal="center"/>
      <protection locked="0"/>
    </xf>
    <xf numFmtId="164" fontId="5" fillId="4" borderId="0" xfId="1" applyNumberFormat="1" applyFont="1" applyFill="1" applyAlignment="1" applyProtection="1">
      <alignment horizontal="center"/>
      <protection locked="0"/>
    </xf>
    <xf numFmtId="41" fontId="3" fillId="4" borderId="0" xfId="0" applyNumberFormat="1" applyFont="1" applyFill="1" applyAlignment="1" applyProtection="1">
      <alignment horizontal="left"/>
      <protection locked="0"/>
    </xf>
    <xf numFmtId="0" fontId="11" fillId="4" borderId="0" xfId="0" applyFont="1" applyFill="1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24" fillId="10" borderId="50" xfId="0" applyFont="1" applyFill="1" applyBorder="1" applyAlignment="1" applyProtection="1">
      <alignment horizontal="center" vertical="center"/>
      <protection locked="0"/>
    </xf>
    <xf numFmtId="164" fontId="30" fillId="4" borderId="50" xfId="1" applyNumberFormat="1" applyFont="1" applyFill="1" applyBorder="1" applyAlignment="1" applyProtection="1">
      <alignment horizontal="center"/>
      <protection locked="0"/>
    </xf>
    <xf numFmtId="164" fontId="16" fillId="5" borderId="18" xfId="1" applyNumberFormat="1" applyFont="1" applyFill="1" applyBorder="1" applyProtection="1">
      <protection locked="0"/>
    </xf>
    <xf numFmtId="164" fontId="16" fillId="7" borderId="19" xfId="1" applyNumberFormat="1" applyFont="1" applyFill="1" applyBorder="1" applyProtection="1">
      <protection locked="0"/>
    </xf>
    <xf numFmtId="164" fontId="16" fillId="0" borderId="10" xfId="1" applyNumberFormat="1" applyFont="1" applyFill="1" applyBorder="1" applyAlignment="1" applyProtection="1">
      <alignment horizontal="center"/>
    </xf>
    <xf numFmtId="164" fontId="16" fillId="0" borderId="11" xfId="1" applyNumberFormat="1" applyFont="1" applyFill="1" applyBorder="1" applyAlignment="1" applyProtection="1">
      <alignment horizontal="center"/>
    </xf>
    <xf numFmtId="164" fontId="3" fillId="0" borderId="38" xfId="1" applyNumberFormat="1" applyFont="1" applyFill="1" applyBorder="1" applyProtection="1"/>
    <xf numFmtId="164" fontId="0" fillId="0" borderId="2" xfId="1" applyNumberFormat="1" applyFont="1" applyBorder="1"/>
    <xf numFmtId="164" fontId="0" fillId="0" borderId="0" xfId="1" applyNumberFormat="1" applyFont="1"/>
    <xf numFmtId="164" fontId="0" fillId="11" borderId="0" xfId="1" applyNumberFormat="1" applyFont="1" applyFill="1"/>
    <xf numFmtId="164" fontId="0" fillId="0" borderId="0" xfId="1" applyNumberFormat="1" applyFont="1" applyFill="1" applyBorder="1"/>
    <xf numFmtId="164" fontId="0" fillId="0" borderId="0" xfId="1" applyNumberFormat="1" applyFont="1" applyFill="1"/>
    <xf numFmtId="164" fontId="0" fillId="4" borderId="0" xfId="1" applyNumberFormat="1" applyFont="1" applyFill="1"/>
    <xf numFmtId="164" fontId="0" fillId="4" borderId="0" xfId="1" applyNumberFormat="1" applyFont="1" applyFill="1" applyBorder="1"/>
    <xf numFmtId="164" fontId="0" fillId="4" borderId="2" xfId="1" applyNumberFormat="1" applyFont="1" applyFill="1" applyBorder="1"/>
    <xf numFmtId="164" fontId="0" fillId="0" borderId="0" xfId="1" applyNumberFormat="1" applyFont="1" applyBorder="1"/>
    <xf numFmtId="164" fontId="0" fillId="0" borderId="2" xfId="1" applyNumberFormat="1" applyFont="1" applyFill="1" applyBorder="1"/>
    <xf numFmtId="164" fontId="0" fillId="0" borderId="34" xfId="1" applyNumberFormat="1" applyFont="1" applyBorder="1"/>
    <xf numFmtId="164" fontId="34" fillId="7" borderId="19" xfId="1" applyNumberFormat="1" applyFont="1" applyFill="1" applyBorder="1" applyProtection="1">
      <protection locked="0"/>
    </xf>
    <xf numFmtId="9" fontId="3" fillId="6" borderId="0" xfId="0" applyNumberFormat="1" applyFont="1" applyFill="1" applyBorder="1" applyAlignment="1" applyProtection="1">
      <alignment horizontal="right"/>
      <protection locked="0"/>
    </xf>
    <xf numFmtId="0" fontId="1" fillId="0" borderId="44" xfId="0" applyFont="1" applyFill="1" applyBorder="1" applyAlignment="1" applyProtection="1">
      <alignment horizontal="left"/>
      <protection locked="0"/>
    </xf>
    <xf numFmtId="0" fontId="3" fillId="0" borderId="44" xfId="0" applyFont="1" applyFill="1" applyBorder="1" applyAlignment="1" applyProtection="1">
      <alignment horizontal="left" indent="1"/>
      <protection locked="0"/>
    </xf>
    <xf numFmtId="43" fontId="25" fillId="4" borderId="24" xfId="1" applyNumberFormat="1" applyFont="1" applyFill="1" applyBorder="1" applyProtection="1"/>
    <xf numFmtId="164" fontId="25" fillId="4" borderId="0" xfId="1" applyNumberFormat="1" applyFont="1" applyFill="1" applyBorder="1" applyProtection="1"/>
    <xf numFmtId="164" fontId="25" fillId="4" borderId="24" xfId="1" applyNumberFormat="1" applyFont="1" applyFill="1" applyBorder="1" applyProtection="1"/>
    <xf numFmtId="0" fontId="4" fillId="4" borderId="14" xfId="0" applyFont="1" applyFill="1" applyBorder="1" applyAlignment="1" applyProtection="1">
      <alignment horizontal="left"/>
      <protection locked="0"/>
    </xf>
    <xf numFmtId="0" fontId="3" fillId="4" borderId="44" xfId="0" applyFont="1" applyFill="1" applyBorder="1" applyAlignment="1" applyProtection="1">
      <alignment horizontal="left"/>
      <protection locked="0"/>
    </xf>
    <xf numFmtId="164" fontId="3" fillId="0" borderId="21" xfId="1" applyNumberFormat="1" applyFont="1" applyFill="1" applyBorder="1" applyProtection="1"/>
    <xf numFmtId="10" fontId="1" fillId="5" borderId="42" xfId="0" applyNumberFormat="1" applyFont="1" applyFill="1" applyBorder="1" applyProtection="1">
      <protection locked="0"/>
    </xf>
    <xf numFmtId="10" fontId="0" fillId="5" borderId="10" xfId="0" applyNumberFormat="1" applyFont="1" applyFill="1" applyBorder="1" applyProtection="1">
      <protection locked="0"/>
    </xf>
    <xf numFmtId="0" fontId="3" fillId="4" borderId="52" xfId="0" applyFont="1" applyFill="1" applyBorder="1" applyAlignment="1" applyProtection="1">
      <alignment horizontal="left"/>
      <protection locked="0"/>
    </xf>
    <xf numFmtId="0" fontId="21" fillId="4" borderId="54" xfId="0" applyFont="1" applyFill="1" applyBorder="1" applyAlignment="1" applyProtection="1">
      <alignment horizontal="left" vertical="center" wrapText="1"/>
      <protection locked="0"/>
    </xf>
    <xf numFmtId="0" fontId="20" fillId="4" borderId="55" xfId="0" applyFont="1" applyFill="1" applyBorder="1" applyAlignment="1" applyProtection="1">
      <alignment horizontal="left" vertical="center"/>
      <protection locked="0"/>
    </xf>
    <xf numFmtId="0" fontId="20" fillId="4" borderId="52" xfId="0" applyFont="1" applyFill="1" applyBorder="1" applyAlignment="1" applyProtection="1">
      <alignment horizontal="left" vertical="center" wrapText="1"/>
      <protection locked="0"/>
    </xf>
    <xf numFmtId="0" fontId="20" fillId="4" borderId="55" xfId="0" applyFont="1" applyFill="1" applyBorder="1" applyAlignment="1" applyProtection="1">
      <alignment horizontal="left" vertical="center" wrapText="1"/>
      <protection locked="0"/>
    </xf>
    <xf numFmtId="0" fontId="23" fillId="4" borderId="55" xfId="0" applyFont="1" applyFill="1" applyBorder="1" applyAlignment="1" applyProtection="1">
      <alignment horizontal="left" vertical="center"/>
      <protection locked="0"/>
    </xf>
    <xf numFmtId="0" fontId="23" fillId="4" borderId="52" xfId="0" applyFont="1" applyFill="1" applyBorder="1" applyAlignment="1" applyProtection="1">
      <alignment horizontal="left" vertical="center"/>
      <protection locked="0"/>
    </xf>
    <xf numFmtId="0" fontId="0" fillId="4" borderId="53" xfId="0" applyFill="1" applyBorder="1" applyAlignment="1" applyProtection="1">
      <alignment horizontal="left"/>
      <protection locked="0"/>
    </xf>
    <xf numFmtId="164" fontId="16" fillId="0" borderId="19" xfId="1" applyNumberFormat="1" applyFont="1" applyFill="1" applyBorder="1" applyProtection="1">
      <protection locked="0"/>
    </xf>
    <xf numFmtId="10" fontId="0" fillId="0" borderId="1" xfId="0" applyNumberFormat="1" applyFont="1" applyFill="1" applyBorder="1" applyProtection="1">
      <protection locked="0"/>
    </xf>
    <xf numFmtId="164" fontId="16" fillId="4" borderId="18" xfId="1" applyNumberFormat="1" applyFont="1" applyFill="1" applyBorder="1" applyProtection="1">
      <protection locked="0"/>
    </xf>
    <xf numFmtId="10" fontId="0" fillId="4" borderId="2" xfId="0" applyNumberFormat="1" applyFont="1" applyFill="1" applyBorder="1" applyProtection="1">
      <protection locked="0"/>
    </xf>
    <xf numFmtId="164" fontId="16" fillId="0" borderId="37" xfId="1" applyNumberFormat="1" applyFont="1" applyFill="1" applyBorder="1" applyProtection="1">
      <protection locked="0"/>
    </xf>
    <xf numFmtId="10" fontId="0" fillId="0" borderId="34" xfId="0" applyNumberFormat="1" applyFont="1" applyFill="1" applyBorder="1" applyProtection="1">
      <protection locked="0"/>
    </xf>
    <xf numFmtId="164" fontId="25" fillId="0" borderId="18" xfId="1" applyNumberFormat="1" applyFont="1" applyFill="1" applyBorder="1" applyProtection="1"/>
    <xf numFmtId="164" fontId="25" fillId="0" borderId="2" xfId="1" applyNumberFormat="1" applyFont="1" applyFill="1" applyBorder="1" applyProtection="1"/>
    <xf numFmtId="164" fontId="25" fillId="0" borderId="57" xfId="1" applyNumberFormat="1" applyFont="1" applyFill="1" applyBorder="1" applyProtection="1"/>
    <xf numFmtId="164" fontId="3" fillId="0" borderId="56" xfId="1" applyNumberFormat="1" applyFont="1" applyFill="1" applyBorder="1" applyProtection="1"/>
    <xf numFmtId="164" fontId="25" fillId="0" borderId="51" xfId="1" applyNumberFormat="1" applyFont="1" applyFill="1" applyBorder="1" applyProtection="1"/>
    <xf numFmtId="164" fontId="25" fillId="0" borderId="43" xfId="1" applyNumberFormat="1" applyFont="1" applyFill="1" applyBorder="1" applyProtection="1"/>
    <xf numFmtId="164" fontId="3" fillId="0" borderId="58" xfId="1" applyNumberFormat="1" applyFont="1" applyFill="1" applyBorder="1" applyProtection="1"/>
    <xf numFmtId="0" fontId="1" fillId="0" borderId="13" xfId="0" applyFont="1" applyFill="1" applyBorder="1" applyAlignment="1" applyProtection="1">
      <alignment horizontal="left"/>
      <protection locked="0"/>
    </xf>
    <xf numFmtId="0" fontId="1" fillId="0" borderId="56" xfId="0" applyFont="1" applyFill="1" applyBorder="1" applyAlignment="1" applyProtection="1">
      <alignment horizontal="left"/>
      <protection locked="0"/>
    </xf>
    <xf numFmtId="43" fontId="25" fillId="0" borderId="57" xfId="1" applyNumberFormat="1" applyFont="1" applyFill="1" applyBorder="1" applyProtection="1"/>
    <xf numFmtId="164" fontId="25" fillId="0" borderId="44" xfId="1" applyNumberFormat="1" applyFont="1" applyFill="1" applyBorder="1" applyProtection="1"/>
    <xf numFmtId="0" fontId="0" fillId="4" borderId="36" xfId="0" applyFill="1" applyBorder="1" applyAlignment="1" applyProtection="1">
      <alignment horizontal="left"/>
      <protection locked="0"/>
    </xf>
    <xf numFmtId="0" fontId="1" fillId="0" borderId="59" xfId="0" applyFont="1" applyFill="1" applyBorder="1" applyAlignment="1" applyProtection="1">
      <alignment horizontal="left"/>
      <protection locked="0"/>
    </xf>
    <xf numFmtId="43" fontId="25" fillId="0" borderId="60" xfId="1" applyNumberFormat="1" applyFont="1" applyFill="1" applyBorder="1" applyProtection="1"/>
    <xf numFmtId="164" fontId="25" fillId="0" borderId="3" xfId="1" applyNumberFormat="1" applyFont="1" applyFill="1" applyBorder="1" applyProtection="1"/>
    <xf numFmtId="0" fontId="3" fillId="0" borderId="61" xfId="0" applyFont="1" applyFill="1" applyBorder="1" applyAlignment="1" applyProtection="1">
      <alignment horizontal="left" indent="1"/>
      <protection locked="0"/>
    </xf>
    <xf numFmtId="41" fontId="3" fillId="0" borderId="35" xfId="0" applyNumberFormat="1" applyFont="1" applyFill="1" applyBorder="1" applyAlignment="1" applyProtection="1">
      <alignment horizontal="left"/>
      <protection locked="0"/>
    </xf>
    <xf numFmtId="43" fontId="25" fillId="0" borderId="62" xfId="1" applyNumberFormat="1" applyFont="1" applyFill="1" applyBorder="1" applyProtection="1"/>
    <xf numFmtId="164" fontId="25" fillId="4" borderId="19" xfId="1" applyNumberFormat="1" applyFont="1" applyFill="1" applyBorder="1" applyProtection="1"/>
    <xf numFmtId="164" fontId="25" fillId="4" borderId="1" xfId="1" applyNumberFormat="1" applyFont="1" applyFill="1" applyBorder="1" applyProtection="1"/>
    <xf numFmtId="164" fontId="25" fillId="4" borderId="44" xfId="1" applyNumberFormat="1" applyFont="1" applyFill="1" applyBorder="1" applyProtection="1"/>
    <xf numFmtId="164" fontId="3" fillId="4" borderId="45" xfId="1" applyNumberFormat="1" applyFont="1" applyFill="1" applyBorder="1" applyProtection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8" fillId="0" borderId="0" xfId="41"/>
    <xf numFmtId="9" fontId="3" fillId="6" borderId="0" xfId="0" applyNumberFormat="1" applyFont="1" applyFill="1" applyBorder="1" applyAlignment="1" applyProtection="1">
      <protection locked="0"/>
    </xf>
    <xf numFmtId="9" fontId="3" fillId="6" borderId="7" xfId="0" applyNumberFormat="1" applyFont="1" applyFill="1" applyBorder="1" applyAlignment="1" applyProtection="1">
      <protection locked="0"/>
    </xf>
    <xf numFmtId="0" fontId="1" fillId="11" borderId="0" xfId="0" applyFont="1" applyFill="1" applyAlignment="1">
      <alignment horizontal="right"/>
    </xf>
    <xf numFmtId="0" fontId="0" fillId="0" borderId="32" xfId="0" applyBorder="1"/>
    <xf numFmtId="0" fontId="0" fillId="0" borderId="22" xfId="0" applyBorder="1"/>
    <xf numFmtId="0" fontId="39" fillId="0" borderId="22" xfId="0" applyFont="1" applyBorder="1"/>
    <xf numFmtId="0" fontId="0" fillId="0" borderId="22" xfId="0" applyFill="1" applyBorder="1" applyAlignment="1">
      <alignment horizontal="right"/>
    </xf>
    <xf numFmtId="0" fontId="0" fillId="0" borderId="52" xfId="0" applyFill="1" applyBorder="1" applyAlignment="1">
      <alignment horizontal="center"/>
    </xf>
    <xf numFmtId="0" fontId="0" fillId="0" borderId="27" xfId="0" applyBorder="1"/>
    <xf numFmtId="0" fontId="0" fillId="0" borderId="24" xfId="0" applyFill="1" applyBorder="1"/>
    <xf numFmtId="0" fontId="41" fillId="0" borderId="0" xfId="0" applyFont="1" applyBorder="1" applyAlignment="1">
      <alignment horizontal="center"/>
    </xf>
    <xf numFmtId="0" fontId="41" fillId="0" borderId="24" xfId="0" applyFont="1" applyFill="1" applyBorder="1" applyAlignment="1">
      <alignment horizontal="center"/>
    </xf>
    <xf numFmtId="0" fontId="42" fillId="5" borderId="0" xfId="0" applyFont="1" applyFill="1" applyBorder="1" applyAlignment="1">
      <alignment horizontal="center"/>
    </xf>
    <xf numFmtId="0" fontId="41" fillId="5" borderId="0" xfId="0" applyFont="1" applyFill="1" applyBorder="1" applyAlignment="1">
      <alignment horizontal="center"/>
    </xf>
    <xf numFmtId="0" fontId="40" fillId="0" borderId="27" xfId="0" applyFont="1" applyBorder="1"/>
    <xf numFmtId="0" fontId="3" fillId="0" borderId="0" xfId="0" applyFont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40" fillId="0" borderId="18" xfId="0" applyFont="1" applyBorder="1"/>
    <xf numFmtId="0" fontId="40" fillId="0" borderId="57" xfId="0" applyFont="1" applyFill="1" applyBorder="1" applyAlignment="1">
      <alignment horizontal="center" wrapText="1"/>
    </xf>
    <xf numFmtId="164" fontId="0" fillId="11" borderId="0" xfId="1" applyNumberFormat="1" applyFont="1" applyFill="1" applyBorder="1"/>
    <xf numFmtId="164" fontId="0" fillId="0" borderId="24" xfId="1" applyNumberFormat="1" applyFont="1" applyFill="1" applyBorder="1"/>
    <xf numFmtId="0" fontId="0" fillId="0" borderId="27" xfId="0" applyFill="1" applyBorder="1"/>
    <xf numFmtId="164" fontId="0" fillId="12" borderId="0" xfId="1" applyNumberFormat="1" applyFont="1" applyFill="1" applyBorder="1"/>
    <xf numFmtId="0" fontId="0" fillId="4" borderId="27" xfId="0" applyFill="1" applyBorder="1"/>
    <xf numFmtId="164" fontId="0" fillId="4" borderId="24" xfId="1" applyNumberFormat="1" applyFont="1" applyFill="1" applyBorder="1"/>
    <xf numFmtId="0" fontId="0" fillId="4" borderId="27" xfId="0" applyFill="1" applyBorder="1" applyAlignment="1">
      <alignment horizontal="left" indent="2"/>
    </xf>
    <xf numFmtId="164" fontId="0" fillId="4" borderId="57" xfId="1" applyNumberFormat="1" applyFont="1" applyFill="1" applyBorder="1"/>
    <xf numFmtId="0" fontId="0" fillId="0" borderId="27" xfId="0" applyBorder="1" applyAlignment="1">
      <alignment horizontal="left" indent="2"/>
    </xf>
    <xf numFmtId="164" fontId="0" fillId="0" borderId="24" xfId="1" applyNumberFormat="1" applyFont="1" applyBorder="1"/>
    <xf numFmtId="164" fontId="0" fillId="0" borderId="57" xfId="1" applyNumberFormat="1" applyFont="1" applyFill="1" applyBorder="1"/>
    <xf numFmtId="164" fontId="0" fillId="0" borderId="43" xfId="1" applyNumberFormat="1" applyFont="1" applyBorder="1"/>
    <xf numFmtId="0" fontId="0" fillId="0" borderId="17" xfId="0" applyBorder="1"/>
    <xf numFmtId="0" fontId="40" fillId="0" borderId="12" xfId="0" applyFont="1" applyBorder="1"/>
    <xf numFmtId="2" fontId="0" fillId="0" borderId="12" xfId="0" applyNumberFormat="1" applyBorder="1"/>
    <xf numFmtId="0" fontId="0" fillId="0" borderId="26" xfId="0" applyFill="1" applyBorder="1"/>
    <xf numFmtId="0" fontId="0" fillId="0" borderId="12" xfId="0" applyBorder="1"/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164" fontId="25" fillId="0" borderId="17" xfId="1" applyNumberFormat="1" applyFont="1" applyFill="1" applyBorder="1" applyAlignment="1" applyProtection="1">
      <alignment horizontal="center"/>
      <protection locked="0"/>
    </xf>
    <xf numFmtId="164" fontId="25" fillId="0" borderId="26" xfId="1" applyNumberFormat="1" applyFont="1" applyFill="1" applyBorder="1" applyAlignment="1" applyProtection="1">
      <alignment horizontal="center"/>
      <protection locked="0"/>
    </xf>
    <xf numFmtId="0" fontId="43" fillId="8" borderId="0" xfId="7" applyFont="1" applyFill="1" applyAlignment="1" applyProtection="1">
      <alignment vertical="center" wrapText="1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0" fontId="3" fillId="6" borderId="7" xfId="0" applyFont="1" applyFill="1" applyBorder="1" applyAlignment="1" applyProtection="1">
      <alignment horizontal="center"/>
      <protection locked="0"/>
    </xf>
    <xf numFmtId="0" fontId="13" fillId="5" borderId="1" xfId="0" applyFont="1" applyFill="1" applyBorder="1" applyAlignment="1" applyProtection="1">
      <alignment horizontal="left"/>
      <protection locked="0"/>
    </xf>
    <xf numFmtId="0" fontId="33" fillId="9" borderId="0" xfId="0" applyFont="1" applyFill="1" applyBorder="1" applyAlignment="1" applyProtection="1">
      <alignment horizontal="center" vertical="center"/>
      <protection locked="0"/>
    </xf>
    <xf numFmtId="0" fontId="13" fillId="3" borderId="0" xfId="7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41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7" xfId="1" applyNumberFormat="1" applyFont="1" applyFill="1" applyBorder="1" applyAlignment="1" applyProtection="1">
      <alignment horizontal="center"/>
      <protection locked="0"/>
    </xf>
    <xf numFmtId="164" fontId="30" fillId="4" borderId="0" xfId="1" applyNumberFormat="1" applyFont="1" applyFill="1" applyBorder="1" applyAlignment="1" applyProtection="1">
      <alignment horizontal="center"/>
      <protection locked="0"/>
    </xf>
    <xf numFmtId="164" fontId="25" fillId="0" borderId="12" xfId="1" applyNumberFormat="1" applyFont="1" applyFill="1" applyBorder="1" applyAlignment="1" applyProtection="1">
      <alignment horizontal="center"/>
      <protection locked="0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0" fillId="0" borderId="22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164" fontId="3" fillId="0" borderId="48" xfId="1" applyNumberFormat="1" applyFont="1" applyFill="1" applyBorder="1" applyAlignment="1" applyProtection="1">
      <alignment horizontal="center"/>
      <protection locked="0"/>
    </xf>
    <xf numFmtId="164" fontId="3" fillId="0" borderId="46" xfId="1" applyNumberFormat="1" applyFont="1" applyFill="1" applyBorder="1" applyAlignment="1" applyProtection="1">
      <alignment horizontal="center"/>
      <protection locked="0"/>
    </xf>
    <xf numFmtId="164" fontId="3" fillId="0" borderId="12" xfId="1" applyNumberFormat="1" applyFont="1" applyFill="1" applyBorder="1" applyAlignment="1" applyProtection="1">
      <alignment horizontal="center"/>
      <protection locked="0"/>
    </xf>
    <xf numFmtId="0" fontId="23" fillId="0" borderId="28" xfId="0" applyFont="1" applyFill="1" applyBorder="1" applyAlignment="1" applyProtection="1">
      <alignment horizontal="center" vertical="center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20" fillId="0" borderId="22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21" fillId="0" borderId="32" xfId="0" applyFont="1" applyFill="1" applyBorder="1" applyAlignment="1" applyProtection="1">
      <alignment horizontal="center" vertical="center" wrapText="1"/>
      <protection locked="0"/>
    </xf>
    <xf numFmtId="0" fontId="21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28" xfId="0" applyFont="1" applyFill="1" applyBorder="1" applyAlignment="1" applyProtection="1">
      <alignment horizontal="center" vertical="center" wrapText="1"/>
      <protection locked="0"/>
    </xf>
    <xf numFmtId="0" fontId="20" fillId="0" borderId="24" xfId="0" applyFont="1" applyFill="1" applyBorder="1" applyAlignment="1" applyProtection="1">
      <alignment horizontal="center" vertical="center" wrapText="1"/>
      <protection locked="0"/>
    </xf>
    <xf numFmtId="0" fontId="13" fillId="4" borderId="12" xfId="0" applyFont="1" applyFill="1" applyBorder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right"/>
      <protection locked="0"/>
    </xf>
    <xf numFmtId="164" fontId="1" fillId="4" borderId="0" xfId="1" applyNumberFormat="1" applyFont="1" applyFill="1" applyBorder="1" applyAlignment="1" applyProtection="1">
      <protection locked="0"/>
    </xf>
    <xf numFmtId="164" fontId="25" fillId="4" borderId="0" xfId="1" applyNumberFormat="1" applyFont="1" applyFill="1" applyBorder="1" applyAlignment="1" applyProtection="1"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47" fillId="9" borderId="0" xfId="0" applyFont="1" applyFill="1" applyAlignment="1" applyProtection="1">
      <alignment horizontal="left" wrapText="1"/>
      <protection locked="0"/>
    </xf>
    <xf numFmtId="164" fontId="3" fillId="4" borderId="0" xfId="1" applyNumberFormat="1" applyFont="1" applyFill="1" applyBorder="1" applyAlignment="1" applyProtection="1">
      <alignment horizontal="center"/>
      <protection locked="0"/>
    </xf>
    <xf numFmtId="0" fontId="40" fillId="4" borderId="30" xfId="0" applyFont="1" applyFill="1" applyBorder="1" applyAlignment="1">
      <alignment horizontal="center"/>
    </xf>
    <xf numFmtId="0" fontId="40" fillId="4" borderId="31" xfId="0" applyFont="1" applyFill="1" applyBorder="1" applyAlignment="1">
      <alignment horizontal="center"/>
    </xf>
    <xf numFmtId="0" fontId="40" fillId="4" borderId="25" xfId="0" applyFont="1" applyFill="1" applyBorder="1" applyAlignment="1">
      <alignment horizontal="center"/>
    </xf>
  </cellXfs>
  <cellStyles count="42">
    <cellStyle name="Comma" xfId="1" builtinId="3"/>
    <cellStyle name="Comma0" xfId="2" xr:uid="{00000000-0005-0000-0000-000001000000}"/>
    <cellStyle name="Currency 2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/>
    <cellStyle name="Normal" xfId="0" builtinId="0"/>
    <cellStyle name="Normal 2" xfId="7" xr:uid="{00000000-0005-0000-0000-000028000000}"/>
    <cellStyle name="Percent" xfId="8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search.olemiss.edu/proposal-development/current-r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opLeftCell="A5" workbookViewId="0">
      <selection activeCell="I20" sqref="I20"/>
    </sheetView>
  </sheetViews>
  <sheetFormatPr baseColWidth="10" defaultColWidth="8.83203125" defaultRowHeight="13" x14ac:dyDescent="0.15"/>
  <cols>
    <col min="2" max="2" width="4.6640625" customWidth="1"/>
    <col min="3" max="3" width="14.5" customWidth="1"/>
    <col min="4" max="4" width="23.5" customWidth="1"/>
    <col min="5" max="6" width="13.33203125" customWidth="1"/>
    <col min="7" max="7" width="4.6640625" customWidth="1"/>
  </cols>
  <sheetData>
    <row r="1" spans="1:8" x14ac:dyDescent="0.15">
      <c r="A1" s="96"/>
      <c r="B1" s="96"/>
      <c r="C1" s="96"/>
      <c r="D1" s="96"/>
      <c r="E1" s="96"/>
      <c r="F1" s="96"/>
      <c r="G1" s="97"/>
      <c r="H1" s="96"/>
    </row>
    <row r="2" spans="1:8" x14ac:dyDescent="0.15">
      <c r="A2" s="96"/>
      <c r="B2" s="352" t="s">
        <v>90</v>
      </c>
      <c r="C2" s="352"/>
      <c r="D2" s="352"/>
      <c r="E2" s="352"/>
      <c r="F2" s="352"/>
      <c r="G2" s="352"/>
      <c r="H2" s="96"/>
    </row>
    <row r="3" spans="1:8" ht="47.25" customHeight="1" x14ac:dyDescent="0.15">
      <c r="A3" s="96"/>
      <c r="B3" s="353" t="s">
        <v>213</v>
      </c>
      <c r="C3" s="353"/>
      <c r="D3" s="353"/>
      <c r="E3" s="353"/>
      <c r="F3" s="353"/>
      <c r="G3" s="353"/>
      <c r="H3" s="96"/>
    </row>
    <row r="4" spans="1:8" x14ac:dyDescent="0.15">
      <c r="A4" s="96"/>
      <c r="B4" s="352" t="s">
        <v>91</v>
      </c>
      <c r="C4" s="352"/>
      <c r="D4" s="352"/>
      <c r="E4" s="352"/>
      <c r="F4" s="352"/>
      <c r="G4" s="352"/>
      <c r="H4" s="96"/>
    </row>
    <row r="5" spans="1:8" ht="31.5" customHeight="1" x14ac:dyDescent="0.15">
      <c r="A5" s="96"/>
      <c r="B5" s="349" t="s">
        <v>259</v>
      </c>
      <c r="C5" s="348"/>
      <c r="D5" s="348"/>
      <c r="E5" s="348"/>
      <c r="F5" s="348"/>
      <c r="G5" s="348"/>
      <c r="H5" s="96"/>
    </row>
    <row r="6" spans="1:8" ht="38.25" customHeight="1" x14ac:dyDescent="0.15">
      <c r="A6" s="96"/>
      <c r="B6" s="354" t="s">
        <v>214</v>
      </c>
      <c r="C6" s="354"/>
      <c r="D6" s="354"/>
      <c r="E6" s="354"/>
      <c r="F6" s="354"/>
      <c r="G6" s="354"/>
      <c r="H6" s="96"/>
    </row>
    <row r="7" spans="1:8" ht="24" customHeight="1" x14ac:dyDescent="0.15">
      <c r="A7" s="96"/>
      <c r="B7" s="348" t="s">
        <v>217</v>
      </c>
      <c r="C7" s="348"/>
      <c r="D7" s="348"/>
      <c r="E7" s="348"/>
      <c r="F7" s="348"/>
      <c r="G7" s="348"/>
      <c r="H7" s="96"/>
    </row>
    <row r="8" spans="1:8" ht="30" customHeight="1" x14ac:dyDescent="0.15">
      <c r="A8" s="96"/>
      <c r="B8" s="348" t="s">
        <v>218</v>
      </c>
      <c r="C8" s="348"/>
      <c r="D8" s="348"/>
      <c r="E8" s="348"/>
      <c r="F8" s="348"/>
      <c r="G8" s="348"/>
      <c r="H8" s="96"/>
    </row>
    <row r="9" spans="1:8" ht="30" customHeight="1" x14ac:dyDescent="0.15">
      <c r="A9" s="96"/>
      <c r="B9" s="350" t="s">
        <v>253</v>
      </c>
      <c r="C9" s="351"/>
      <c r="D9" s="351"/>
      <c r="E9" s="351"/>
      <c r="F9" s="351"/>
      <c r="G9" s="351"/>
      <c r="H9" s="96"/>
    </row>
    <row r="10" spans="1:8" ht="33" customHeight="1" x14ac:dyDescent="0.15">
      <c r="A10" s="96"/>
      <c r="B10" s="349" t="s">
        <v>251</v>
      </c>
      <c r="C10" s="348"/>
      <c r="D10" s="348"/>
      <c r="E10" s="348"/>
      <c r="F10" s="348"/>
      <c r="G10" s="348"/>
      <c r="H10" s="96"/>
    </row>
    <row r="11" spans="1:8" ht="42" customHeight="1" x14ac:dyDescent="0.15">
      <c r="A11" s="96"/>
      <c r="B11" s="349" t="s">
        <v>252</v>
      </c>
      <c r="C11" s="348"/>
      <c r="D11" s="348"/>
      <c r="E11" s="348"/>
      <c r="F11" s="348"/>
      <c r="G11" s="348"/>
      <c r="H11" s="96"/>
    </row>
    <row r="12" spans="1:8" x14ac:dyDescent="0.15">
      <c r="A12" s="96"/>
      <c r="B12" s="96"/>
      <c r="C12" s="96"/>
      <c r="D12" s="96"/>
      <c r="E12" s="96"/>
      <c r="F12" s="96"/>
      <c r="G12" s="97"/>
      <c r="H12" s="96"/>
    </row>
    <row r="13" spans="1:8" x14ac:dyDescent="0.15">
      <c r="A13" s="96"/>
      <c r="B13" s="96"/>
      <c r="C13" s="96"/>
      <c r="D13" s="96"/>
      <c r="E13" s="96"/>
      <c r="F13" s="96"/>
      <c r="G13" s="97"/>
      <c r="H13" s="314" t="s">
        <v>258</v>
      </c>
    </row>
    <row r="15" spans="1:8" x14ac:dyDescent="0.15">
      <c r="B15" s="309" t="s">
        <v>237</v>
      </c>
      <c r="C15" s="309"/>
      <c r="D15" s="309"/>
      <c r="E15" s="309"/>
      <c r="F15" s="309"/>
    </row>
    <row r="16" spans="1:8" x14ac:dyDescent="0.15">
      <c r="G16" s="308"/>
    </row>
    <row r="17" spans="2:6" x14ac:dyDescent="0.15">
      <c r="C17" s="309" t="s">
        <v>238</v>
      </c>
      <c r="D17" s="308" t="s">
        <v>239</v>
      </c>
      <c r="E17" s="310" t="s">
        <v>243</v>
      </c>
      <c r="F17" s="310"/>
    </row>
    <row r="18" spans="2:6" x14ac:dyDescent="0.15">
      <c r="D18" s="308" t="s">
        <v>240</v>
      </c>
      <c r="E18" s="310" t="s">
        <v>244</v>
      </c>
      <c r="F18" s="310"/>
    </row>
    <row r="19" spans="2:6" x14ac:dyDescent="0.15">
      <c r="D19" s="308" t="s">
        <v>241</v>
      </c>
      <c r="E19" s="310" t="s">
        <v>245</v>
      </c>
      <c r="F19" s="310"/>
    </row>
    <row r="20" spans="2:6" x14ac:dyDescent="0.15">
      <c r="D20" s="308"/>
      <c r="E20" s="42"/>
      <c r="F20" s="42"/>
    </row>
    <row r="21" spans="2:6" x14ac:dyDescent="0.15">
      <c r="C21" s="309" t="s">
        <v>242</v>
      </c>
      <c r="D21" s="308" t="s">
        <v>239</v>
      </c>
      <c r="E21" s="310" t="s">
        <v>246</v>
      </c>
      <c r="F21" s="310"/>
    </row>
    <row r="22" spans="2:6" x14ac:dyDescent="0.15">
      <c r="D22" s="308" t="s">
        <v>240</v>
      </c>
      <c r="E22" s="310" t="s">
        <v>246</v>
      </c>
      <c r="F22" s="310"/>
    </row>
    <row r="23" spans="2:6" x14ac:dyDescent="0.15">
      <c r="D23" s="308" t="s">
        <v>241</v>
      </c>
      <c r="E23" s="310" t="s">
        <v>247</v>
      </c>
      <c r="F23" s="310"/>
    </row>
    <row r="24" spans="2:6" x14ac:dyDescent="0.15">
      <c r="D24" s="308"/>
      <c r="E24" s="310"/>
      <c r="F24" s="310"/>
    </row>
    <row r="25" spans="2:6" x14ac:dyDescent="0.15">
      <c r="C25" t="s">
        <v>257</v>
      </c>
      <c r="D25" s="308"/>
      <c r="E25" s="310"/>
      <c r="F25" s="310"/>
    </row>
    <row r="26" spans="2:6" x14ac:dyDescent="0.15">
      <c r="D26" s="308"/>
      <c r="E26" s="310"/>
      <c r="F26" s="310"/>
    </row>
    <row r="27" spans="2:6" x14ac:dyDescent="0.15">
      <c r="B27" s="308" t="s">
        <v>256</v>
      </c>
      <c r="C27" s="308"/>
    </row>
    <row r="28" spans="2:6" x14ac:dyDescent="0.15">
      <c r="C28" s="311" t="s">
        <v>248</v>
      </c>
    </row>
    <row r="29" spans="2:6" x14ac:dyDescent="0.15">
      <c r="C29" s="308"/>
    </row>
    <row r="30" spans="2:6" x14ac:dyDescent="0.15">
      <c r="C30" s="308"/>
    </row>
    <row r="31" spans="2:6" x14ac:dyDescent="0.15">
      <c r="C31" s="308"/>
    </row>
  </sheetData>
  <mergeCells count="10">
    <mergeCell ref="B8:G8"/>
    <mergeCell ref="B10:G10"/>
    <mergeCell ref="B11:G11"/>
    <mergeCell ref="B9:G9"/>
    <mergeCell ref="B2:G2"/>
    <mergeCell ref="B4:G4"/>
    <mergeCell ref="B3:G3"/>
    <mergeCell ref="B5:G5"/>
    <mergeCell ref="B6:G6"/>
    <mergeCell ref="B7:G7"/>
  </mergeCells>
  <hyperlinks>
    <hyperlink ref="C28" r:id="rId1" xr:uid="{00000000-0004-0000-0000-000000000000}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5"/>
  <sheetViews>
    <sheetView tabSelected="1" zoomScaleNormal="130" zoomScalePageLayoutView="130" workbookViewId="0">
      <selection activeCell="A71" sqref="A71:XFD71"/>
    </sheetView>
  </sheetViews>
  <sheetFormatPr baseColWidth="10" defaultColWidth="9.1640625" defaultRowHeight="13" x14ac:dyDescent="0.15"/>
  <cols>
    <col min="1" max="1" width="35.5" style="36" customWidth="1"/>
    <col min="2" max="2" width="11.33203125" style="36" customWidth="1"/>
    <col min="3" max="3" width="13.33203125" style="36" customWidth="1"/>
    <col min="4" max="4" width="9.1640625" style="36" customWidth="1"/>
    <col min="5" max="5" width="11.1640625" style="36" customWidth="1"/>
    <col min="6" max="6" width="10.5" style="36" customWidth="1"/>
    <col min="7" max="7" width="10" style="36" customWidth="1"/>
    <col min="8" max="8" width="10.1640625" style="36" customWidth="1"/>
    <col min="9" max="10" width="10" style="36" customWidth="1"/>
    <col min="11" max="11" width="10.1640625" style="36" customWidth="1"/>
    <col min="12" max="13" width="10" style="36" customWidth="1"/>
    <col min="14" max="14" width="11" style="36" customWidth="1"/>
    <col min="15" max="15" width="10.6640625" style="36" customWidth="1"/>
    <col min="16" max="19" width="10" style="36" customWidth="1"/>
    <col min="20" max="20" width="14" style="36" bestFit="1" customWidth="1"/>
    <col min="21" max="21" width="45.6640625" style="36" customWidth="1"/>
    <col min="22" max="16384" width="9.1640625" style="43"/>
  </cols>
  <sheetData>
    <row r="1" spans="1:21" ht="74.25" customHeight="1" x14ac:dyDescent="0.15">
      <c r="A1" s="358" t="s">
        <v>193</v>
      </c>
      <c r="B1" s="358"/>
      <c r="C1" s="358"/>
      <c r="D1" s="358"/>
      <c r="E1" s="358"/>
      <c r="F1" s="358"/>
      <c r="G1" s="358"/>
      <c r="H1" s="358"/>
      <c r="I1" s="358"/>
      <c r="J1" s="358"/>
      <c r="K1" s="359" t="s">
        <v>88</v>
      </c>
      <c r="L1" s="359"/>
      <c r="M1" s="359"/>
      <c r="N1" s="359"/>
      <c r="O1" s="359"/>
      <c r="P1" s="359"/>
      <c r="Q1" s="359"/>
      <c r="R1" s="359"/>
      <c r="S1" s="359"/>
      <c r="T1" s="65"/>
      <c r="U1" s="65"/>
    </row>
    <row r="2" spans="1:21" s="45" customFormat="1" ht="14" customHeight="1" x14ac:dyDescent="0.15">
      <c r="A2" s="47" t="s">
        <v>48</v>
      </c>
      <c r="B2" s="72"/>
      <c r="C2" s="70"/>
      <c r="D2" s="71"/>
      <c r="E2" s="71"/>
      <c r="F2" s="71"/>
      <c r="G2" s="70"/>
      <c r="H2" s="70"/>
      <c r="I2" s="70"/>
      <c r="J2" s="70"/>
      <c r="K2" s="364" t="s">
        <v>203</v>
      </c>
      <c r="L2" s="364"/>
      <c r="M2" s="364"/>
      <c r="N2" s="157" t="s">
        <v>204</v>
      </c>
      <c r="O2" s="157"/>
      <c r="P2" s="156">
        <v>0.33810000000000001</v>
      </c>
      <c r="Q2" s="157"/>
      <c r="R2" s="157"/>
      <c r="S2" s="157"/>
      <c r="T2" s="74"/>
      <c r="U2" s="74"/>
    </row>
    <row r="3" spans="1:21" s="45" customFormat="1" ht="14" x14ac:dyDescent="0.15">
      <c r="A3" s="47" t="s">
        <v>49</v>
      </c>
      <c r="B3" s="48"/>
      <c r="C3" s="70"/>
      <c r="D3" s="71"/>
      <c r="E3" s="71"/>
      <c r="F3" s="71"/>
      <c r="G3" s="70"/>
      <c r="H3" s="70"/>
      <c r="I3" s="70"/>
      <c r="J3" s="70"/>
      <c r="K3" s="157"/>
      <c r="L3" s="157"/>
      <c r="M3" s="156"/>
      <c r="N3" s="157" t="s">
        <v>205</v>
      </c>
      <c r="O3" s="157"/>
      <c r="P3" s="156">
        <v>0.15</v>
      </c>
      <c r="Q3" s="157"/>
      <c r="R3" s="157"/>
      <c r="S3" s="157"/>
      <c r="T3" s="74"/>
      <c r="U3" s="74"/>
    </row>
    <row r="4" spans="1:21" s="45" customFormat="1" ht="14" x14ac:dyDescent="0.15">
      <c r="A4" s="47" t="s">
        <v>216</v>
      </c>
      <c r="B4" s="48"/>
      <c r="C4" s="70"/>
      <c r="D4" s="71"/>
      <c r="E4" s="71"/>
      <c r="F4" s="71"/>
      <c r="G4" s="70"/>
      <c r="H4" s="70"/>
      <c r="I4" s="70"/>
      <c r="J4" s="70"/>
      <c r="K4" s="175"/>
      <c r="L4" s="175"/>
      <c r="M4" s="158"/>
      <c r="N4" s="175" t="s">
        <v>206</v>
      </c>
      <c r="O4" s="175"/>
      <c r="P4" s="158">
        <v>0.03</v>
      </c>
      <c r="Q4" s="157"/>
      <c r="R4" s="157"/>
      <c r="S4" s="157"/>
      <c r="T4" s="74"/>
      <c r="U4" s="74"/>
    </row>
    <row r="5" spans="1:21" s="45" customFormat="1" ht="14" x14ac:dyDescent="0.15">
      <c r="A5" s="47" t="s">
        <v>215</v>
      </c>
      <c r="B5" s="48"/>
      <c r="C5" s="70"/>
      <c r="D5" s="71"/>
      <c r="E5" s="71"/>
      <c r="F5" s="71"/>
      <c r="G5" s="70"/>
      <c r="H5" s="70"/>
      <c r="I5" s="70"/>
      <c r="J5" s="70"/>
      <c r="K5" s="175"/>
      <c r="L5" s="175"/>
      <c r="M5" s="158"/>
      <c r="N5" s="175"/>
      <c r="O5" s="175"/>
      <c r="P5" s="158"/>
      <c r="Q5" s="157"/>
      <c r="R5" s="157"/>
      <c r="S5" s="157"/>
      <c r="T5" s="74"/>
      <c r="U5" s="74"/>
    </row>
    <row r="6" spans="1:21" s="45" customFormat="1" ht="14" x14ac:dyDescent="0.15">
      <c r="A6" s="49" t="s">
        <v>50</v>
      </c>
      <c r="B6" s="50"/>
      <c r="C6" s="70"/>
      <c r="D6" s="71"/>
      <c r="E6" s="71"/>
      <c r="F6" s="71"/>
      <c r="G6" s="70"/>
      <c r="H6" s="70"/>
      <c r="I6" s="70"/>
      <c r="J6" s="70"/>
      <c r="K6" s="363" t="s">
        <v>68</v>
      </c>
      <c r="L6" s="363"/>
      <c r="M6" s="363"/>
      <c r="N6" s="172" t="s">
        <v>92</v>
      </c>
      <c r="O6" s="172" t="s">
        <v>93</v>
      </c>
      <c r="P6" s="172" t="s">
        <v>94</v>
      </c>
      <c r="Q6" s="172" t="s">
        <v>95</v>
      </c>
      <c r="R6" s="172" t="s">
        <v>96</v>
      </c>
      <c r="S6" s="172" t="s">
        <v>97</v>
      </c>
      <c r="T6" s="74"/>
      <c r="U6" s="74"/>
    </row>
    <row r="7" spans="1:21" s="45" customFormat="1" ht="14" x14ac:dyDescent="0.15">
      <c r="A7" s="47" t="s">
        <v>100</v>
      </c>
      <c r="B7" s="362"/>
      <c r="C7" s="362"/>
      <c r="D7" s="362"/>
      <c r="E7" s="362"/>
      <c r="F7" s="362"/>
      <c r="G7" s="362"/>
      <c r="H7" s="362"/>
      <c r="I7" s="362"/>
      <c r="J7" s="362"/>
      <c r="K7" s="154"/>
      <c r="L7" s="154"/>
      <c r="M7" s="154"/>
      <c r="N7" s="173">
        <v>0</v>
      </c>
      <c r="O7" s="173">
        <v>0</v>
      </c>
      <c r="P7" s="173">
        <v>0</v>
      </c>
      <c r="Q7" s="173">
        <v>0</v>
      </c>
      <c r="R7" s="173">
        <v>0</v>
      </c>
      <c r="S7" s="173">
        <v>0</v>
      </c>
      <c r="T7" s="74"/>
      <c r="U7" s="74"/>
    </row>
    <row r="8" spans="1:21" s="45" customFormat="1" ht="17.25" customHeight="1" thickBot="1" x14ac:dyDescent="0.2">
      <c r="A8" s="51" t="s">
        <v>99</v>
      </c>
      <c r="B8" s="362"/>
      <c r="C8" s="362"/>
      <c r="D8" s="362"/>
      <c r="E8" s="362"/>
      <c r="F8" s="362"/>
      <c r="G8" s="362"/>
      <c r="H8" s="362"/>
      <c r="I8" s="362"/>
      <c r="J8" s="362"/>
      <c r="K8" s="174"/>
      <c r="L8" s="174"/>
      <c r="M8" s="174"/>
      <c r="N8" s="393" t="s">
        <v>254</v>
      </c>
      <c r="O8" s="393"/>
      <c r="P8" s="393"/>
      <c r="Q8" s="393"/>
      <c r="R8" s="393"/>
      <c r="S8" s="393"/>
      <c r="T8" s="74"/>
      <c r="U8" s="74"/>
    </row>
    <row r="9" spans="1:21" s="53" customFormat="1" ht="15" customHeight="1" thickBot="1" x14ac:dyDescent="0.25">
      <c r="A9" s="52" t="s">
        <v>58</v>
      </c>
      <c r="B9" s="64"/>
      <c r="C9" s="241" t="s">
        <v>187</v>
      </c>
      <c r="D9" s="166"/>
      <c r="E9" s="241" t="s">
        <v>188</v>
      </c>
      <c r="F9" s="165"/>
      <c r="G9" s="66"/>
      <c r="H9" s="66"/>
      <c r="I9" s="65"/>
      <c r="J9" s="65"/>
      <c r="K9" s="174"/>
      <c r="L9" s="174"/>
      <c r="M9" s="174"/>
      <c r="N9" s="393"/>
      <c r="O9" s="393"/>
      <c r="P9" s="393"/>
      <c r="Q9" s="393"/>
      <c r="R9" s="393"/>
      <c r="S9" s="393"/>
      <c r="T9" s="66"/>
      <c r="U9" s="75"/>
    </row>
    <row r="10" spans="1:21" s="53" customFormat="1" ht="15" customHeight="1" thickBot="1" x14ac:dyDescent="0.25">
      <c r="A10" s="52" t="s">
        <v>190</v>
      </c>
      <c r="B10" s="155" t="s">
        <v>191</v>
      </c>
      <c r="C10" s="162" t="s">
        <v>189</v>
      </c>
      <c r="D10" s="155" t="s">
        <v>192</v>
      </c>
      <c r="E10" s="163"/>
      <c r="F10" s="69"/>
      <c r="G10" s="65"/>
      <c r="H10" s="66"/>
      <c r="I10" s="65"/>
      <c r="J10" s="65"/>
      <c r="K10" s="65"/>
      <c r="L10" s="65"/>
      <c r="M10" s="65"/>
      <c r="N10" s="65"/>
      <c r="O10" s="73"/>
      <c r="P10" s="73"/>
      <c r="Q10" s="65"/>
      <c r="R10" s="65"/>
      <c r="S10" s="65"/>
      <c r="T10" s="66"/>
      <c r="U10" s="75"/>
    </row>
    <row r="11" spans="1:21" x14ac:dyDescent="0.15">
      <c r="A11" s="67" t="s">
        <v>59</v>
      </c>
      <c r="B11" s="153"/>
      <c r="C11" s="68"/>
      <c r="D11" s="66"/>
      <c r="E11" s="65"/>
      <c r="F11" s="69"/>
      <c r="G11" s="65"/>
      <c r="H11" s="65"/>
      <c r="I11" s="65"/>
      <c r="J11" s="65"/>
      <c r="K11" s="65"/>
      <c r="L11" s="65"/>
      <c r="M11" s="65"/>
      <c r="N11" s="65"/>
      <c r="O11" s="73"/>
      <c r="P11" s="73"/>
      <c r="Q11" s="65"/>
      <c r="R11" s="65"/>
      <c r="S11" s="65"/>
      <c r="T11" s="65"/>
      <c r="U11" s="67"/>
    </row>
    <row r="12" spans="1:21" x14ac:dyDescent="0.15">
      <c r="A12" s="167" t="s">
        <v>202</v>
      </c>
      <c r="B12" s="167" t="s">
        <v>207</v>
      </c>
      <c r="C12" s="153"/>
      <c r="D12" s="66" t="s">
        <v>47</v>
      </c>
      <c r="E12" s="153"/>
      <c r="F12" s="69"/>
      <c r="G12" s="229"/>
      <c r="H12" s="90"/>
      <c r="I12" s="90"/>
      <c r="J12" s="229"/>
      <c r="K12" s="90"/>
      <c r="L12" s="90"/>
      <c r="M12" s="230"/>
      <c r="N12" s="90"/>
      <c r="O12" s="90"/>
      <c r="P12" s="230"/>
      <c r="Q12" s="90"/>
      <c r="R12" s="90"/>
      <c r="S12" s="230"/>
      <c r="T12" s="89"/>
      <c r="U12" s="228"/>
    </row>
    <row r="13" spans="1:21" x14ac:dyDescent="0.15">
      <c r="A13" s="261" t="s">
        <v>249</v>
      </c>
      <c r="B13" s="312" t="s">
        <v>250</v>
      </c>
      <c r="C13" s="312"/>
      <c r="D13" s="312"/>
      <c r="E13" s="312"/>
      <c r="F13" s="313"/>
      <c r="G13" s="226">
        <v>0</v>
      </c>
      <c r="H13" s="360" t="s">
        <v>85</v>
      </c>
      <c r="I13" s="361"/>
      <c r="J13" s="226">
        <v>0</v>
      </c>
      <c r="K13" s="360" t="s">
        <v>86</v>
      </c>
      <c r="L13" s="361"/>
      <c r="M13" s="227">
        <v>0</v>
      </c>
      <c r="N13" s="360" t="s">
        <v>85</v>
      </c>
      <c r="O13" s="361"/>
      <c r="P13" s="227">
        <v>0</v>
      </c>
      <c r="Q13" s="360" t="s">
        <v>85</v>
      </c>
      <c r="R13" s="361"/>
      <c r="S13" s="227">
        <v>0</v>
      </c>
      <c r="T13" s="110"/>
      <c r="U13" s="110"/>
    </row>
    <row r="14" spans="1:21" ht="14" thickBot="1" x14ac:dyDescent="0.2">
      <c r="A14" s="381" t="s">
        <v>39</v>
      </c>
      <c r="B14" s="55"/>
      <c r="C14" s="55"/>
      <c r="D14" s="55"/>
      <c r="E14" s="365" t="s">
        <v>3</v>
      </c>
      <c r="F14" s="365"/>
      <c r="G14" s="365"/>
      <c r="H14" s="365" t="s">
        <v>4</v>
      </c>
      <c r="I14" s="365"/>
      <c r="J14" s="365"/>
      <c r="K14" s="365" t="s">
        <v>5</v>
      </c>
      <c r="L14" s="365"/>
      <c r="M14" s="365"/>
      <c r="N14" s="365" t="s">
        <v>6</v>
      </c>
      <c r="O14" s="365"/>
      <c r="P14" s="365"/>
      <c r="Q14" s="365" t="s">
        <v>7</v>
      </c>
      <c r="R14" s="365"/>
      <c r="S14" s="365"/>
      <c r="T14" s="109" t="s">
        <v>2</v>
      </c>
      <c r="U14" s="110"/>
    </row>
    <row r="15" spans="1:21" s="231" customFormat="1" ht="15.75" customHeight="1" x14ac:dyDescent="0.2">
      <c r="A15" s="381"/>
      <c r="B15" s="382" t="s">
        <v>67</v>
      </c>
      <c r="C15" s="372" t="s">
        <v>65</v>
      </c>
      <c r="D15" s="384" t="s">
        <v>66</v>
      </c>
      <c r="E15" s="379" t="s">
        <v>103</v>
      </c>
      <c r="F15" s="370" t="s">
        <v>1</v>
      </c>
      <c r="G15" s="377" t="s">
        <v>2</v>
      </c>
      <c r="H15" s="379" t="s">
        <v>103</v>
      </c>
      <c r="I15" s="370" t="s">
        <v>1</v>
      </c>
      <c r="J15" s="377" t="s">
        <v>2</v>
      </c>
      <c r="K15" s="379" t="s">
        <v>103</v>
      </c>
      <c r="L15" s="370" t="s">
        <v>1</v>
      </c>
      <c r="M15" s="377" t="s">
        <v>2</v>
      </c>
      <c r="N15" s="379" t="s">
        <v>103</v>
      </c>
      <c r="O15" s="370" t="s">
        <v>1</v>
      </c>
      <c r="P15" s="377" t="s">
        <v>2</v>
      </c>
      <c r="Q15" s="379" t="s">
        <v>103</v>
      </c>
      <c r="R15" s="370" t="s">
        <v>1</v>
      </c>
      <c r="S15" s="377" t="s">
        <v>2</v>
      </c>
      <c r="T15" s="111"/>
      <c r="U15" s="181"/>
    </row>
    <row r="16" spans="1:21" s="232" customFormat="1" x14ac:dyDescent="0.15">
      <c r="A16" s="112" t="s">
        <v>0</v>
      </c>
      <c r="B16" s="383"/>
      <c r="C16" s="373"/>
      <c r="D16" s="385"/>
      <c r="E16" s="380"/>
      <c r="F16" s="371"/>
      <c r="G16" s="378"/>
      <c r="H16" s="380"/>
      <c r="I16" s="371"/>
      <c r="J16" s="378"/>
      <c r="K16" s="380"/>
      <c r="L16" s="371"/>
      <c r="M16" s="378"/>
      <c r="N16" s="380"/>
      <c r="O16" s="371"/>
      <c r="P16" s="378"/>
      <c r="Q16" s="380"/>
      <c r="R16" s="371"/>
      <c r="S16" s="378"/>
      <c r="T16" s="113"/>
      <c r="U16" s="113"/>
    </row>
    <row r="17" spans="1:21" ht="14" thickBot="1" x14ac:dyDescent="0.2">
      <c r="A17" s="114" t="s">
        <v>82</v>
      </c>
      <c r="B17" s="383"/>
      <c r="C17" s="373"/>
      <c r="D17" s="385"/>
      <c r="E17" s="380"/>
      <c r="F17" s="371"/>
      <c r="G17" s="378"/>
      <c r="H17" s="380"/>
      <c r="I17" s="371"/>
      <c r="J17" s="378"/>
      <c r="K17" s="380"/>
      <c r="L17" s="371"/>
      <c r="M17" s="378"/>
      <c r="N17" s="380"/>
      <c r="O17" s="371"/>
      <c r="P17" s="378"/>
      <c r="Q17" s="380"/>
      <c r="R17" s="371"/>
      <c r="S17" s="378"/>
      <c r="T17" s="115"/>
      <c r="U17" s="115"/>
    </row>
    <row r="18" spans="1:21" ht="14" thickBot="1" x14ac:dyDescent="0.2">
      <c r="A18" s="272" t="s">
        <v>227</v>
      </c>
      <c r="B18" s="273"/>
      <c r="C18" s="274"/>
      <c r="D18" s="275"/>
      <c r="E18" s="276"/>
      <c r="F18" s="277"/>
      <c r="G18" s="278"/>
      <c r="H18" s="276"/>
      <c r="I18" s="277"/>
      <c r="J18" s="278"/>
      <c r="K18" s="276"/>
      <c r="L18" s="277"/>
      <c r="M18" s="278"/>
      <c r="N18" s="276"/>
      <c r="O18" s="277"/>
      <c r="P18" s="278"/>
      <c r="Q18" s="276"/>
      <c r="R18" s="277"/>
      <c r="S18" s="278"/>
      <c r="T18" s="279"/>
      <c r="U18" s="297"/>
    </row>
    <row r="19" spans="1:21" x14ac:dyDescent="0.15">
      <c r="A19" s="179" t="s">
        <v>104</v>
      </c>
      <c r="B19" s="244">
        <v>0</v>
      </c>
      <c r="C19" s="270"/>
      <c r="D19" s="116">
        <f>9*C19</f>
        <v>0</v>
      </c>
      <c r="E19" s="117">
        <f>ROUND($B19*$C19*(1+$G$13),0)</f>
        <v>0</v>
      </c>
      <c r="F19" s="117">
        <f t="shared" ref="F19:F28" si="0">ROUND(E19*$P$2,0)</f>
        <v>0</v>
      </c>
      <c r="G19" s="118">
        <f t="shared" ref="G19:G30" si="1">ROUND(SUM(E19:F19),0)</f>
        <v>0</v>
      </c>
      <c r="H19" s="117">
        <f t="shared" ref="H19:H28" si="2">IF($B$9&gt;1,ROUND($E19*(1+$J$13),0),0)</f>
        <v>0</v>
      </c>
      <c r="I19" s="117">
        <f t="shared" ref="I19:I28" si="3">ROUND(H19*$P$2,0)</f>
        <v>0</v>
      </c>
      <c r="J19" s="118">
        <f t="shared" ref="J19:J30" si="4">ROUND(SUM(H19:I19),0)</f>
        <v>0</v>
      </c>
      <c r="K19" s="117">
        <f t="shared" ref="K19:K28" si="5">IF($B$9&gt;2,ROUND($H19*(1+$M$13),0),0)</f>
        <v>0</v>
      </c>
      <c r="L19" s="117">
        <f t="shared" ref="L19:L28" si="6">ROUND(K19*$P$2,0)</f>
        <v>0</v>
      </c>
      <c r="M19" s="118">
        <f t="shared" ref="M19:M30" si="7">ROUND(SUM(K19:L19),0)</f>
        <v>0</v>
      </c>
      <c r="N19" s="117">
        <f t="shared" ref="N19:N28" si="8">IF($B$9&gt;3,ROUND($K19*(1+$P$13),0),0)</f>
        <v>0</v>
      </c>
      <c r="O19" s="117">
        <f t="shared" ref="O19:O28" si="9">ROUND(N19*$P$2,0)</f>
        <v>0</v>
      </c>
      <c r="P19" s="118">
        <f t="shared" ref="P19:P28" si="10">ROUND(SUM(N19:O19),0)</f>
        <v>0</v>
      </c>
      <c r="Q19" s="117">
        <f t="shared" ref="Q19:Q28" si="11">IF($B$9&gt;4,ROUND($N19*(1+$S$13),0),0)</f>
        <v>0</v>
      </c>
      <c r="R19" s="117">
        <f t="shared" ref="R19:R28" si="12">ROUND(Q19*$P$2,0)</f>
        <v>0</v>
      </c>
      <c r="S19" s="118">
        <f t="shared" ref="S19:S30" si="13">ROUND(SUM(Q19:R19),0)</f>
        <v>0</v>
      </c>
      <c r="T19" s="119">
        <f t="shared" ref="T19:T30" si="14">ROUND(SUM(G19,J19,M19,P19,S19),0)</f>
        <v>0</v>
      </c>
      <c r="U19" s="293" t="s">
        <v>104</v>
      </c>
    </row>
    <row r="20" spans="1:21" x14ac:dyDescent="0.15">
      <c r="A20" s="150" t="s">
        <v>105</v>
      </c>
      <c r="B20" s="260">
        <f>B19/9*3</f>
        <v>0</v>
      </c>
      <c r="C20" s="271"/>
      <c r="D20" s="116">
        <f>3*C20</f>
        <v>0</v>
      </c>
      <c r="E20" s="117">
        <f t="shared" ref="E20:E30" si="15">ROUND($B20*$C20*(1+$G$13),0)</f>
        <v>0</v>
      </c>
      <c r="F20" s="117">
        <f t="shared" si="0"/>
        <v>0</v>
      </c>
      <c r="G20" s="118">
        <f t="shared" si="1"/>
        <v>0</v>
      </c>
      <c r="H20" s="117">
        <f t="shared" si="2"/>
        <v>0</v>
      </c>
      <c r="I20" s="117">
        <f t="shared" si="3"/>
        <v>0</v>
      </c>
      <c r="J20" s="118">
        <f t="shared" si="4"/>
        <v>0</v>
      </c>
      <c r="K20" s="117">
        <f t="shared" si="5"/>
        <v>0</v>
      </c>
      <c r="L20" s="117">
        <f t="shared" si="6"/>
        <v>0</v>
      </c>
      <c r="M20" s="118">
        <f t="shared" si="7"/>
        <v>0</v>
      </c>
      <c r="N20" s="117">
        <f t="shared" si="8"/>
        <v>0</v>
      </c>
      <c r="O20" s="117">
        <f t="shared" si="9"/>
        <v>0</v>
      </c>
      <c r="P20" s="118">
        <f t="shared" si="10"/>
        <v>0</v>
      </c>
      <c r="Q20" s="117">
        <f t="shared" si="11"/>
        <v>0</v>
      </c>
      <c r="R20" s="117">
        <f t="shared" si="12"/>
        <v>0</v>
      </c>
      <c r="S20" s="118">
        <f t="shared" si="13"/>
        <v>0</v>
      </c>
      <c r="T20" s="119">
        <f t="shared" si="14"/>
        <v>0</v>
      </c>
      <c r="U20" s="182" t="s">
        <v>105</v>
      </c>
    </row>
    <row r="21" spans="1:21" x14ac:dyDescent="0.15">
      <c r="A21" s="150" t="s">
        <v>38</v>
      </c>
      <c r="B21" s="176">
        <v>0</v>
      </c>
      <c r="C21" s="271"/>
      <c r="D21" s="116">
        <f>9*C21</f>
        <v>0</v>
      </c>
      <c r="E21" s="117">
        <f t="shared" si="15"/>
        <v>0</v>
      </c>
      <c r="F21" s="117">
        <f t="shared" si="0"/>
        <v>0</v>
      </c>
      <c r="G21" s="118">
        <f t="shared" si="1"/>
        <v>0</v>
      </c>
      <c r="H21" s="117">
        <f t="shared" si="2"/>
        <v>0</v>
      </c>
      <c r="I21" s="117">
        <f t="shared" si="3"/>
        <v>0</v>
      </c>
      <c r="J21" s="118">
        <f t="shared" si="4"/>
        <v>0</v>
      </c>
      <c r="K21" s="117">
        <f t="shared" si="5"/>
        <v>0</v>
      </c>
      <c r="L21" s="117">
        <f t="shared" si="6"/>
        <v>0</v>
      </c>
      <c r="M21" s="118">
        <f t="shared" si="7"/>
        <v>0</v>
      </c>
      <c r="N21" s="117">
        <f t="shared" si="8"/>
        <v>0</v>
      </c>
      <c r="O21" s="117">
        <f t="shared" si="9"/>
        <v>0</v>
      </c>
      <c r="P21" s="118">
        <f t="shared" si="10"/>
        <v>0</v>
      </c>
      <c r="Q21" s="117">
        <f t="shared" si="11"/>
        <v>0</v>
      </c>
      <c r="R21" s="117">
        <f t="shared" si="12"/>
        <v>0</v>
      </c>
      <c r="S21" s="118">
        <f t="shared" si="13"/>
        <v>0</v>
      </c>
      <c r="T21" s="119">
        <f t="shared" si="14"/>
        <v>0</v>
      </c>
      <c r="U21" s="182" t="s">
        <v>38</v>
      </c>
    </row>
    <row r="22" spans="1:21" x14ac:dyDescent="0.15">
      <c r="A22" s="150" t="s">
        <v>106</v>
      </c>
      <c r="B22" s="245">
        <f>B21/9*3</f>
        <v>0</v>
      </c>
      <c r="C22" s="271"/>
      <c r="D22" s="116">
        <f>3*C22</f>
        <v>0</v>
      </c>
      <c r="E22" s="117">
        <f t="shared" si="15"/>
        <v>0</v>
      </c>
      <c r="F22" s="117">
        <f t="shared" si="0"/>
        <v>0</v>
      </c>
      <c r="G22" s="118">
        <f t="shared" si="1"/>
        <v>0</v>
      </c>
      <c r="H22" s="117">
        <f t="shared" si="2"/>
        <v>0</v>
      </c>
      <c r="I22" s="117">
        <f t="shared" si="3"/>
        <v>0</v>
      </c>
      <c r="J22" s="118">
        <f t="shared" si="4"/>
        <v>0</v>
      </c>
      <c r="K22" s="117">
        <f t="shared" si="5"/>
        <v>0</v>
      </c>
      <c r="L22" s="117">
        <f t="shared" si="6"/>
        <v>0</v>
      </c>
      <c r="M22" s="118">
        <f t="shared" si="7"/>
        <v>0</v>
      </c>
      <c r="N22" s="117">
        <f t="shared" si="8"/>
        <v>0</v>
      </c>
      <c r="O22" s="117">
        <f t="shared" si="9"/>
        <v>0</v>
      </c>
      <c r="P22" s="118">
        <f t="shared" si="10"/>
        <v>0</v>
      </c>
      <c r="Q22" s="117">
        <f t="shared" si="11"/>
        <v>0</v>
      </c>
      <c r="R22" s="117">
        <f t="shared" si="12"/>
        <v>0</v>
      </c>
      <c r="S22" s="118">
        <f t="shared" si="13"/>
        <v>0</v>
      </c>
      <c r="T22" s="119">
        <f t="shared" si="14"/>
        <v>0</v>
      </c>
      <c r="U22" s="182" t="s">
        <v>106</v>
      </c>
    </row>
    <row r="23" spans="1:21" x14ac:dyDescent="0.15">
      <c r="A23" s="150" t="s">
        <v>194</v>
      </c>
      <c r="B23" s="176">
        <v>0</v>
      </c>
      <c r="C23" s="271"/>
      <c r="D23" s="116">
        <f>9*C23</f>
        <v>0</v>
      </c>
      <c r="E23" s="117">
        <f t="shared" si="15"/>
        <v>0</v>
      </c>
      <c r="F23" s="117">
        <f t="shared" si="0"/>
        <v>0</v>
      </c>
      <c r="G23" s="118">
        <f t="shared" si="1"/>
        <v>0</v>
      </c>
      <c r="H23" s="117">
        <f t="shared" si="2"/>
        <v>0</v>
      </c>
      <c r="I23" s="117">
        <f t="shared" si="3"/>
        <v>0</v>
      </c>
      <c r="J23" s="118">
        <f t="shared" si="4"/>
        <v>0</v>
      </c>
      <c r="K23" s="117">
        <f t="shared" si="5"/>
        <v>0</v>
      </c>
      <c r="L23" s="117">
        <f t="shared" si="6"/>
        <v>0</v>
      </c>
      <c r="M23" s="118">
        <f t="shared" si="7"/>
        <v>0</v>
      </c>
      <c r="N23" s="117">
        <f t="shared" si="8"/>
        <v>0</v>
      </c>
      <c r="O23" s="117">
        <f t="shared" si="9"/>
        <v>0</v>
      </c>
      <c r="P23" s="118">
        <f t="shared" ref="P23:P24" si="16">ROUND(SUM(N23:O23),0)</f>
        <v>0</v>
      </c>
      <c r="Q23" s="117">
        <f t="shared" si="11"/>
        <v>0</v>
      </c>
      <c r="R23" s="117">
        <f t="shared" si="12"/>
        <v>0</v>
      </c>
      <c r="S23" s="118">
        <f t="shared" si="13"/>
        <v>0</v>
      </c>
      <c r="T23" s="119">
        <f t="shared" si="14"/>
        <v>0</v>
      </c>
      <c r="U23" s="182" t="s">
        <v>194</v>
      </c>
    </row>
    <row r="24" spans="1:21" x14ac:dyDescent="0.15">
      <c r="A24" s="150" t="s">
        <v>195</v>
      </c>
      <c r="B24" s="245">
        <f>B23/9*3</f>
        <v>0</v>
      </c>
      <c r="C24" s="271"/>
      <c r="D24" s="116">
        <f>3*C24</f>
        <v>0</v>
      </c>
      <c r="E24" s="117">
        <f t="shared" si="15"/>
        <v>0</v>
      </c>
      <c r="F24" s="117">
        <f t="shared" si="0"/>
        <v>0</v>
      </c>
      <c r="G24" s="118">
        <f t="shared" si="1"/>
        <v>0</v>
      </c>
      <c r="H24" s="117">
        <f t="shared" si="2"/>
        <v>0</v>
      </c>
      <c r="I24" s="117">
        <f t="shared" si="3"/>
        <v>0</v>
      </c>
      <c r="J24" s="118">
        <f t="shared" si="4"/>
        <v>0</v>
      </c>
      <c r="K24" s="117">
        <f t="shared" si="5"/>
        <v>0</v>
      </c>
      <c r="L24" s="117">
        <f t="shared" si="6"/>
        <v>0</v>
      </c>
      <c r="M24" s="118">
        <f t="shared" si="7"/>
        <v>0</v>
      </c>
      <c r="N24" s="117">
        <f t="shared" si="8"/>
        <v>0</v>
      </c>
      <c r="O24" s="117">
        <f t="shared" si="9"/>
        <v>0</v>
      </c>
      <c r="P24" s="118">
        <f t="shared" si="16"/>
        <v>0</v>
      </c>
      <c r="Q24" s="117">
        <f t="shared" si="11"/>
        <v>0</v>
      </c>
      <c r="R24" s="117">
        <f t="shared" si="12"/>
        <v>0</v>
      </c>
      <c r="S24" s="118">
        <f t="shared" si="13"/>
        <v>0</v>
      </c>
      <c r="T24" s="119">
        <f t="shared" si="14"/>
        <v>0</v>
      </c>
      <c r="U24" s="182" t="s">
        <v>195</v>
      </c>
    </row>
    <row r="25" spans="1:21" x14ac:dyDescent="0.15">
      <c r="A25" s="150" t="s">
        <v>196</v>
      </c>
      <c r="B25" s="176">
        <v>0</v>
      </c>
      <c r="C25" s="271"/>
      <c r="D25" s="116">
        <f t="shared" ref="D25:D35" si="17">12*C25</f>
        <v>0</v>
      </c>
      <c r="E25" s="117">
        <f t="shared" si="15"/>
        <v>0</v>
      </c>
      <c r="F25" s="117">
        <f t="shared" si="0"/>
        <v>0</v>
      </c>
      <c r="G25" s="118">
        <f t="shared" si="1"/>
        <v>0</v>
      </c>
      <c r="H25" s="117">
        <f t="shared" si="2"/>
        <v>0</v>
      </c>
      <c r="I25" s="117">
        <f t="shared" si="3"/>
        <v>0</v>
      </c>
      <c r="J25" s="118">
        <f t="shared" si="4"/>
        <v>0</v>
      </c>
      <c r="K25" s="117">
        <f t="shared" si="5"/>
        <v>0</v>
      </c>
      <c r="L25" s="117">
        <f t="shared" si="6"/>
        <v>0</v>
      </c>
      <c r="M25" s="118">
        <f t="shared" si="7"/>
        <v>0</v>
      </c>
      <c r="N25" s="117">
        <f t="shared" si="8"/>
        <v>0</v>
      </c>
      <c r="O25" s="117">
        <f t="shared" si="9"/>
        <v>0</v>
      </c>
      <c r="P25" s="118">
        <f t="shared" si="10"/>
        <v>0</v>
      </c>
      <c r="Q25" s="117">
        <f t="shared" si="11"/>
        <v>0</v>
      </c>
      <c r="R25" s="117">
        <f t="shared" si="12"/>
        <v>0</v>
      </c>
      <c r="S25" s="118">
        <f t="shared" si="13"/>
        <v>0</v>
      </c>
      <c r="T25" s="119">
        <f t="shared" si="14"/>
        <v>0</v>
      </c>
      <c r="U25" s="182" t="s">
        <v>196</v>
      </c>
    </row>
    <row r="26" spans="1:21" x14ac:dyDescent="0.15">
      <c r="A26" s="150" t="s">
        <v>197</v>
      </c>
      <c r="B26" s="176">
        <v>0</v>
      </c>
      <c r="C26" s="271"/>
      <c r="D26" s="116">
        <f t="shared" ref="D26" si="18">12*C26</f>
        <v>0</v>
      </c>
      <c r="E26" s="117">
        <f t="shared" si="15"/>
        <v>0</v>
      </c>
      <c r="F26" s="117">
        <f t="shared" si="0"/>
        <v>0</v>
      </c>
      <c r="G26" s="118">
        <f t="shared" si="1"/>
        <v>0</v>
      </c>
      <c r="H26" s="117">
        <f t="shared" si="2"/>
        <v>0</v>
      </c>
      <c r="I26" s="117">
        <f t="shared" si="3"/>
        <v>0</v>
      </c>
      <c r="J26" s="118">
        <f t="shared" si="4"/>
        <v>0</v>
      </c>
      <c r="K26" s="117">
        <f t="shared" si="5"/>
        <v>0</v>
      </c>
      <c r="L26" s="117">
        <f t="shared" si="6"/>
        <v>0</v>
      </c>
      <c r="M26" s="118">
        <f t="shared" si="7"/>
        <v>0</v>
      </c>
      <c r="N26" s="117">
        <f t="shared" si="8"/>
        <v>0</v>
      </c>
      <c r="O26" s="117">
        <f t="shared" si="9"/>
        <v>0</v>
      </c>
      <c r="P26" s="118">
        <f t="shared" ref="P26" si="19">ROUND(SUM(N26:O26),0)</f>
        <v>0</v>
      </c>
      <c r="Q26" s="117">
        <f t="shared" si="11"/>
        <v>0</v>
      </c>
      <c r="R26" s="117">
        <f t="shared" si="12"/>
        <v>0</v>
      </c>
      <c r="S26" s="118">
        <f t="shared" si="13"/>
        <v>0</v>
      </c>
      <c r="T26" s="119">
        <f t="shared" si="14"/>
        <v>0</v>
      </c>
      <c r="U26" s="182" t="s">
        <v>197</v>
      </c>
    </row>
    <row r="27" spans="1:21" x14ac:dyDescent="0.15">
      <c r="A27" s="180" t="s">
        <v>40</v>
      </c>
      <c r="B27" s="176">
        <v>0</v>
      </c>
      <c r="C27" s="271"/>
      <c r="D27" s="116">
        <f t="shared" si="17"/>
        <v>0</v>
      </c>
      <c r="E27" s="117">
        <f t="shared" si="15"/>
        <v>0</v>
      </c>
      <c r="F27" s="117">
        <f t="shared" si="0"/>
        <v>0</v>
      </c>
      <c r="G27" s="118">
        <f t="shared" si="1"/>
        <v>0</v>
      </c>
      <c r="H27" s="117">
        <f t="shared" si="2"/>
        <v>0</v>
      </c>
      <c r="I27" s="117">
        <f t="shared" si="3"/>
        <v>0</v>
      </c>
      <c r="J27" s="118">
        <f t="shared" si="4"/>
        <v>0</v>
      </c>
      <c r="K27" s="117">
        <f t="shared" si="5"/>
        <v>0</v>
      </c>
      <c r="L27" s="117">
        <f t="shared" si="6"/>
        <v>0</v>
      </c>
      <c r="M27" s="118">
        <f t="shared" si="7"/>
        <v>0</v>
      </c>
      <c r="N27" s="117">
        <f t="shared" si="8"/>
        <v>0</v>
      </c>
      <c r="O27" s="117">
        <f t="shared" si="9"/>
        <v>0</v>
      </c>
      <c r="P27" s="118">
        <f t="shared" si="10"/>
        <v>0</v>
      </c>
      <c r="Q27" s="117">
        <f t="shared" si="11"/>
        <v>0</v>
      </c>
      <c r="R27" s="117">
        <f t="shared" si="12"/>
        <v>0</v>
      </c>
      <c r="S27" s="118">
        <f t="shared" si="13"/>
        <v>0</v>
      </c>
      <c r="T27" s="119">
        <f t="shared" si="14"/>
        <v>0</v>
      </c>
      <c r="U27" s="183" t="s">
        <v>40</v>
      </c>
    </row>
    <row r="28" spans="1:21" x14ac:dyDescent="0.15">
      <c r="A28" s="180" t="s">
        <v>37</v>
      </c>
      <c r="B28" s="176">
        <v>0</v>
      </c>
      <c r="C28" s="271"/>
      <c r="D28" s="116">
        <f t="shared" si="17"/>
        <v>0</v>
      </c>
      <c r="E28" s="117">
        <f t="shared" si="15"/>
        <v>0</v>
      </c>
      <c r="F28" s="117">
        <f t="shared" si="0"/>
        <v>0</v>
      </c>
      <c r="G28" s="118">
        <f t="shared" si="1"/>
        <v>0</v>
      </c>
      <c r="H28" s="117">
        <f t="shared" si="2"/>
        <v>0</v>
      </c>
      <c r="I28" s="117">
        <f t="shared" si="3"/>
        <v>0</v>
      </c>
      <c r="J28" s="118">
        <f t="shared" si="4"/>
        <v>0</v>
      </c>
      <c r="K28" s="117">
        <f t="shared" si="5"/>
        <v>0</v>
      </c>
      <c r="L28" s="117">
        <f t="shared" si="6"/>
        <v>0</v>
      </c>
      <c r="M28" s="118">
        <f t="shared" si="7"/>
        <v>0</v>
      </c>
      <c r="N28" s="117">
        <f t="shared" si="8"/>
        <v>0</v>
      </c>
      <c r="O28" s="117">
        <f t="shared" si="9"/>
        <v>0</v>
      </c>
      <c r="P28" s="118">
        <f t="shared" si="10"/>
        <v>0</v>
      </c>
      <c r="Q28" s="117">
        <f t="shared" si="11"/>
        <v>0</v>
      </c>
      <c r="R28" s="117">
        <f t="shared" si="12"/>
        <v>0</v>
      </c>
      <c r="S28" s="118">
        <f t="shared" si="13"/>
        <v>0</v>
      </c>
      <c r="T28" s="119">
        <f t="shared" si="14"/>
        <v>0</v>
      </c>
      <c r="U28" s="183" t="s">
        <v>37</v>
      </c>
    </row>
    <row r="29" spans="1:21" x14ac:dyDescent="0.15">
      <c r="A29" s="262" t="s">
        <v>229</v>
      </c>
      <c r="B29" s="176">
        <v>0</v>
      </c>
      <c r="C29" s="271"/>
      <c r="D29" s="116">
        <f>9*C29</f>
        <v>0</v>
      </c>
      <c r="E29" s="117">
        <f t="shared" si="15"/>
        <v>0</v>
      </c>
      <c r="F29" s="117">
        <f>ROUND(E29*$P$3,0)</f>
        <v>0</v>
      </c>
      <c r="G29" s="118">
        <f t="shared" si="1"/>
        <v>0</v>
      </c>
      <c r="H29" s="117">
        <f>IF($B$9&gt;1,$E29,0)</f>
        <v>0</v>
      </c>
      <c r="I29" s="117">
        <f>ROUND(H29*$P$3,0)</f>
        <v>0</v>
      </c>
      <c r="J29" s="118">
        <f t="shared" si="4"/>
        <v>0</v>
      </c>
      <c r="K29" s="117">
        <f>IF($B$9&gt;1,$E29,0)</f>
        <v>0</v>
      </c>
      <c r="L29" s="117">
        <f>ROUND(K29*$P$3,0)</f>
        <v>0</v>
      </c>
      <c r="M29" s="118">
        <f t="shared" si="7"/>
        <v>0</v>
      </c>
      <c r="N29" s="117">
        <f>IF($B$9&gt;1,$E29,0)</f>
        <v>0</v>
      </c>
      <c r="O29" s="117">
        <f>ROUND(N29*$P$3,0)</f>
        <v>0</v>
      </c>
      <c r="P29" s="118">
        <f t="shared" ref="P29" si="20">ROUND(SUM(N29:O29),0)</f>
        <v>0</v>
      </c>
      <c r="Q29" s="117">
        <f>IF($B$9&gt;1,$E29,0)</f>
        <v>0</v>
      </c>
      <c r="R29" s="117">
        <f>ROUND(Q29*$P$3,0)</f>
        <v>0</v>
      </c>
      <c r="S29" s="118">
        <f t="shared" si="13"/>
        <v>0</v>
      </c>
      <c r="T29" s="119">
        <f t="shared" si="14"/>
        <v>0</v>
      </c>
      <c r="U29" s="182" t="s">
        <v>229</v>
      </c>
    </row>
    <row r="30" spans="1:21" x14ac:dyDescent="0.15">
      <c r="A30" s="262" t="s">
        <v>229</v>
      </c>
      <c r="B30" s="176">
        <v>0</v>
      </c>
      <c r="C30" s="271"/>
      <c r="D30" s="303">
        <f>12*C30</f>
        <v>0</v>
      </c>
      <c r="E30" s="286">
        <f t="shared" si="15"/>
        <v>0</v>
      </c>
      <c r="F30" s="287">
        <f>ROUND(E30*$P$3,0)</f>
        <v>0</v>
      </c>
      <c r="G30" s="288">
        <f t="shared" si="1"/>
        <v>0</v>
      </c>
      <c r="H30" s="286">
        <f>IF($B$9&gt;1,$E30,0)</f>
        <v>0</v>
      </c>
      <c r="I30" s="287">
        <f>ROUND(H30*$P$3,0)</f>
        <v>0</v>
      </c>
      <c r="J30" s="288">
        <f t="shared" si="4"/>
        <v>0</v>
      </c>
      <c r="K30" s="286">
        <f>IF($B$9&gt;1,$E30,0)</f>
        <v>0</v>
      </c>
      <c r="L30" s="287">
        <f>ROUND(K30*$P$3,0)</f>
        <v>0</v>
      </c>
      <c r="M30" s="118">
        <f t="shared" si="7"/>
        <v>0</v>
      </c>
      <c r="N30" s="286">
        <f>IF($B$9&gt;1,$E30,0)</f>
        <v>0</v>
      </c>
      <c r="O30" s="287">
        <f>ROUND(N30*$P$3,0)</f>
        <v>0</v>
      </c>
      <c r="P30" s="118">
        <f t="shared" ref="P30" si="21">ROUND(SUM(N30:O30),0)</f>
        <v>0</v>
      </c>
      <c r="Q30" s="286">
        <f>IF($B$9&gt;1,$E30,0)</f>
        <v>0</v>
      </c>
      <c r="R30" s="287">
        <f>ROUND(Q30*$P$3,0)</f>
        <v>0</v>
      </c>
      <c r="S30" s="118">
        <f t="shared" si="13"/>
        <v>0</v>
      </c>
      <c r="T30" s="289">
        <f t="shared" si="14"/>
        <v>0</v>
      </c>
      <c r="U30" s="294" t="s">
        <v>229</v>
      </c>
    </row>
    <row r="31" spans="1:21" x14ac:dyDescent="0.15">
      <c r="A31" s="263" t="s">
        <v>232</v>
      </c>
      <c r="B31" s="280"/>
      <c r="C31" s="281"/>
      <c r="D31" s="295"/>
      <c r="E31" s="287">
        <f t="shared" ref="E31:T31" si="22">ROUND(SUM(E19:E30),0)</f>
        <v>0</v>
      </c>
      <c r="F31" s="287">
        <f t="shared" si="22"/>
        <v>0</v>
      </c>
      <c r="G31" s="296">
        <f t="shared" si="22"/>
        <v>0</v>
      </c>
      <c r="H31" s="287">
        <f t="shared" si="22"/>
        <v>0</v>
      </c>
      <c r="I31" s="287">
        <f t="shared" si="22"/>
        <v>0</v>
      </c>
      <c r="J31" s="288">
        <f t="shared" si="22"/>
        <v>0</v>
      </c>
      <c r="K31" s="287">
        <f t="shared" si="22"/>
        <v>0</v>
      </c>
      <c r="L31" s="287">
        <f t="shared" si="22"/>
        <v>0</v>
      </c>
      <c r="M31" s="296">
        <f t="shared" si="22"/>
        <v>0</v>
      </c>
      <c r="N31" s="287">
        <f t="shared" si="22"/>
        <v>0</v>
      </c>
      <c r="O31" s="287">
        <f t="shared" si="22"/>
        <v>0</v>
      </c>
      <c r="P31" s="296">
        <f t="shared" si="22"/>
        <v>0</v>
      </c>
      <c r="Q31" s="287">
        <f t="shared" si="22"/>
        <v>0</v>
      </c>
      <c r="R31" s="287">
        <f t="shared" si="22"/>
        <v>0</v>
      </c>
      <c r="S31" s="296">
        <f t="shared" si="22"/>
        <v>0</v>
      </c>
      <c r="T31" s="289">
        <f t="shared" si="22"/>
        <v>0</v>
      </c>
      <c r="U31" s="263" t="s">
        <v>234</v>
      </c>
    </row>
    <row r="32" spans="1:21" x14ac:dyDescent="0.15">
      <c r="A32" s="268" t="s">
        <v>228</v>
      </c>
      <c r="B32" s="282"/>
      <c r="C32" s="283"/>
      <c r="D32" s="264"/>
      <c r="E32" s="265"/>
      <c r="F32" s="265"/>
      <c r="G32" s="266"/>
      <c r="H32" s="304"/>
      <c r="I32" s="305"/>
      <c r="J32" s="306"/>
      <c r="K32" s="304"/>
      <c r="L32" s="305"/>
      <c r="M32" s="306"/>
      <c r="N32" s="304"/>
      <c r="O32" s="305"/>
      <c r="P32" s="306"/>
      <c r="Q32" s="304"/>
      <c r="R32" s="305"/>
      <c r="S32" s="306"/>
      <c r="T32" s="307"/>
      <c r="U32" s="267"/>
    </row>
    <row r="33" spans="1:21" x14ac:dyDescent="0.15">
      <c r="A33" s="262" t="s">
        <v>230</v>
      </c>
      <c r="B33" s="176">
        <v>0</v>
      </c>
      <c r="C33" s="271"/>
      <c r="D33" s="299">
        <f t="shared" si="17"/>
        <v>0</v>
      </c>
      <c r="E33" s="300">
        <f>ROUND($B33*$C33*(1+$G$13),0)</f>
        <v>0</v>
      </c>
      <c r="F33" s="300">
        <f>ROUND(E33*$P$2,0)</f>
        <v>0</v>
      </c>
      <c r="G33" s="290">
        <f>ROUND(SUM(E33:F33),0)</f>
        <v>0</v>
      </c>
      <c r="H33" s="117">
        <f>IF($B$9&gt;1,ROUND($E33*(1+$J$13),0),0)</f>
        <v>0</v>
      </c>
      <c r="I33" s="117">
        <f>ROUND(H33*$P$2,0)</f>
        <v>0</v>
      </c>
      <c r="J33" s="118">
        <f>ROUND(SUM(H33:I33),0)</f>
        <v>0</v>
      </c>
      <c r="K33" s="117">
        <f>IF($B$9&gt;2,ROUND($H33*(1+$M$13),0),0)</f>
        <v>0</v>
      </c>
      <c r="L33" s="117">
        <f>ROUND(K33*$P$2,0)</f>
        <v>0</v>
      </c>
      <c r="M33" s="118">
        <f>ROUND(SUM(K33:L33),0)</f>
        <v>0</v>
      </c>
      <c r="N33" s="117">
        <f>IF($B$9&gt;3,ROUND($K33*(1+$P$13),0),0)</f>
        <v>0</v>
      </c>
      <c r="O33" s="117">
        <f>ROUND(N33*$P$2,0)</f>
        <v>0</v>
      </c>
      <c r="P33" s="118">
        <f>ROUND(SUM(N33:O33),0)</f>
        <v>0</v>
      </c>
      <c r="Q33" s="117">
        <f>IF($B$9&gt;4,ROUND($N33*(1+$S$13),0),0)</f>
        <v>0</v>
      </c>
      <c r="R33" s="117">
        <f>ROUND(Q33*$P$2,0)</f>
        <v>0</v>
      </c>
      <c r="S33" s="118">
        <f>ROUND(SUM(Q33:R33),0)</f>
        <v>0</v>
      </c>
      <c r="T33" s="119">
        <f>ROUND(SUM(G33,J33,M33,P33,S33),0)</f>
        <v>0</v>
      </c>
      <c r="U33" s="298" t="s">
        <v>230</v>
      </c>
    </row>
    <row r="34" spans="1:21" x14ac:dyDescent="0.15">
      <c r="A34" s="180" t="s">
        <v>226</v>
      </c>
      <c r="B34" s="176">
        <v>0</v>
      </c>
      <c r="C34" s="271"/>
      <c r="D34" s="116">
        <f t="shared" si="17"/>
        <v>0</v>
      </c>
      <c r="E34" s="117">
        <f>ROUND($B34*$C34*(1+$G$13),0)</f>
        <v>0</v>
      </c>
      <c r="F34" s="117">
        <f>ROUND(E34*$P$4,0)</f>
        <v>0</v>
      </c>
      <c r="G34" s="118">
        <f>ROUND(SUM(E34:F34),0)</f>
        <v>0</v>
      </c>
      <c r="H34" s="117">
        <f>IF($B$9&gt;1,ROUND($E34*(1+$J$13),0),0)</f>
        <v>0</v>
      </c>
      <c r="I34" s="117">
        <f>ROUND(H34*$P$4,0)</f>
        <v>0</v>
      </c>
      <c r="J34" s="118">
        <f>ROUND(SUM(H34:I34),0)</f>
        <v>0</v>
      </c>
      <c r="K34" s="117">
        <f>IF($B$9&gt;2,ROUND($H34*(1+$M$13),0),0)</f>
        <v>0</v>
      </c>
      <c r="L34" s="117">
        <f>ROUND(K34*$P$4,0)</f>
        <v>0</v>
      </c>
      <c r="M34" s="118">
        <f>ROUND(SUM(K34:L34),0)</f>
        <v>0</v>
      </c>
      <c r="N34" s="117">
        <f>IF($B$9&gt;3,ROUND($K34*(1+$P$13),0),0)</f>
        <v>0</v>
      </c>
      <c r="O34" s="117">
        <f>ROUND(N34*$P$4,0)</f>
        <v>0</v>
      </c>
      <c r="P34" s="118">
        <f>ROUND(SUM(N34:O34),0)</f>
        <v>0</v>
      </c>
      <c r="Q34" s="117">
        <f>IF($B$9&gt;4,ROUND($N34*(1+$S$13),0),0)</f>
        <v>0</v>
      </c>
      <c r="R34" s="117">
        <f>ROUND(Q34*$P$4,0)</f>
        <v>0</v>
      </c>
      <c r="S34" s="118">
        <f>ROUND(SUM(Q34:R34),0)</f>
        <v>0</v>
      </c>
      <c r="T34" s="119">
        <f>ROUND(SUM(G34,J34,M34,P34,S34),0)</f>
        <v>0</v>
      </c>
      <c r="U34" s="183" t="s">
        <v>226</v>
      </c>
    </row>
    <row r="35" spans="1:21" x14ac:dyDescent="0.15">
      <c r="A35" s="262" t="s">
        <v>225</v>
      </c>
      <c r="B35" s="176">
        <v>0</v>
      </c>
      <c r="C35" s="271"/>
      <c r="D35" s="116">
        <f t="shared" si="17"/>
        <v>0</v>
      </c>
      <c r="E35" s="117">
        <f>ROUND($B35*$C35*(1+$G$13),0)</f>
        <v>0</v>
      </c>
      <c r="F35" s="117">
        <f>ROUND(E35*$P$4,0)</f>
        <v>0</v>
      </c>
      <c r="G35" s="118">
        <f>ROUND(SUM(E35:F35),0)</f>
        <v>0</v>
      </c>
      <c r="H35" s="117">
        <f>IF($B$9&gt;1,$E35,0)</f>
        <v>0</v>
      </c>
      <c r="I35" s="117">
        <f>ROUND(H35*$P$4,0)</f>
        <v>0</v>
      </c>
      <c r="J35" s="118">
        <f>ROUND(SUM(H35:I35),0)</f>
        <v>0</v>
      </c>
      <c r="K35" s="117">
        <f>IF($B$9&gt;1,$E35,0)</f>
        <v>0</v>
      </c>
      <c r="L35" s="117">
        <f>ROUND(K35*$P$4,0)</f>
        <v>0</v>
      </c>
      <c r="M35" s="118">
        <f>ROUND(SUM(K35:L35),0)</f>
        <v>0</v>
      </c>
      <c r="N35" s="117">
        <f>IF($B$9&gt;1,$E35,0)</f>
        <v>0</v>
      </c>
      <c r="O35" s="117">
        <f>ROUND(N35*$P$4,0)</f>
        <v>0</v>
      </c>
      <c r="P35" s="118">
        <f>ROUND(SUM(N35:O35),0)</f>
        <v>0</v>
      </c>
      <c r="Q35" s="117">
        <f>IF($B$9&gt;1,$E35,0)</f>
        <v>0</v>
      </c>
      <c r="R35" s="117">
        <f>ROUND(Q35*$P$4,0)</f>
        <v>0</v>
      </c>
      <c r="S35" s="118">
        <f>ROUND(SUM(Q35:R35),0)</f>
        <v>0</v>
      </c>
      <c r="T35" s="119">
        <f>ROUND(SUM(G35,J35,M35,P35,S35),0)</f>
        <v>0</v>
      </c>
      <c r="U35" s="182" t="s">
        <v>225</v>
      </c>
    </row>
    <row r="36" spans="1:21" x14ac:dyDescent="0.15">
      <c r="A36" s="262" t="s">
        <v>231</v>
      </c>
      <c r="B36" s="176">
        <v>0</v>
      </c>
      <c r="C36" s="271"/>
      <c r="D36" s="303">
        <f t="shared" ref="D36" si="23">12*C36</f>
        <v>0</v>
      </c>
      <c r="E36" s="286">
        <f>ROUND($B36*$C36*(1+$G$13),0)</f>
        <v>0</v>
      </c>
      <c r="F36" s="287">
        <f>ROUND(E36*$P$4,0)</f>
        <v>0</v>
      </c>
      <c r="G36" s="288">
        <f>ROUND(SUM(E36:F36),0)</f>
        <v>0</v>
      </c>
      <c r="H36" s="287">
        <f>IF($B$9&gt;1,ROUND($E36*(1+$J$13),0),0)</f>
        <v>0</v>
      </c>
      <c r="I36" s="287">
        <f>ROUND(H36*$P$4,0)</f>
        <v>0</v>
      </c>
      <c r="J36" s="288">
        <f>ROUND(SUM(H36:I36),0)</f>
        <v>0</v>
      </c>
      <c r="K36" s="287">
        <f>IF($B$9&gt;2,ROUND($H36*(1+$M$13),0),0)</f>
        <v>0</v>
      </c>
      <c r="L36" s="287">
        <f>ROUND(K36*$P$4,0)</f>
        <v>0</v>
      </c>
      <c r="M36" s="288">
        <f>ROUND(SUM(K36:L36),0)</f>
        <v>0</v>
      </c>
      <c r="N36" s="287">
        <f>IF($B$9&gt;3,ROUND($K36*(1+$P$13),0),0)</f>
        <v>0</v>
      </c>
      <c r="O36" s="287">
        <f>ROUND(N36*$P$4,0)</f>
        <v>0</v>
      </c>
      <c r="P36" s="288">
        <f>ROUND(SUM(N36:O36),0)</f>
        <v>0</v>
      </c>
      <c r="Q36" s="287">
        <f>IF($B$9&gt;4,ROUND($N36*(1+$S$13),0),0)</f>
        <v>0</v>
      </c>
      <c r="R36" s="287">
        <f>ROUND(Q36*$P$4,0)</f>
        <v>0</v>
      </c>
      <c r="S36" s="288">
        <f>ROUND(SUM(Q36:R36),0)</f>
        <v>0</v>
      </c>
      <c r="T36" s="289">
        <f>ROUND(SUM(G36,J36,M36,P36,S36),0)</f>
        <v>0</v>
      </c>
      <c r="U36" s="294" t="s">
        <v>231</v>
      </c>
    </row>
    <row r="37" spans="1:21" ht="14" thickBot="1" x14ac:dyDescent="0.2">
      <c r="A37" s="263" t="s">
        <v>233</v>
      </c>
      <c r="B37" s="284"/>
      <c r="C37" s="285"/>
      <c r="D37" s="121"/>
      <c r="E37" s="122">
        <f t="shared" ref="E37:T37" si="24">ROUND(SUM(E33:E36),0)</f>
        <v>0</v>
      </c>
      <c r="F37" s="122">
        <f t="shared" si="24"/>
        <v>0</v>
      </c>
      <c r="G37" s="291">
        <f t="shared" si="24"/>
        <v>0</v>
      </c>
      <c r="H37" s="122">
        <f t="shared" si="24"/>
        <v>0</v>
      </c>
      <c r="I37" s="122">
        <f t="shared" si="24"/>
        <v>0</v>
      </c>
      <c r="J37" s="291">
        <f t="shared" si="24"/>
        <v>0</v>
      </c>
      <c r="K37" s="122">
        <f t="shared" si="24"/>
        <v>0</v>
      </c>
      <c r="L37" s="122">
        <f t="shared" si="24"/>
        <v>0</v>
      </c>
      <c r="M37" s="291">
        <f t="shared" si="24"/>
        <v>0</v>
      </c>
      <c r="N37" s="122">
        <f t="shared" si="24"/>
        <v>0</v>
      </c>
      <c r="O37" s="122">
        <f t="shared" si="24"/>
        <v>0</v>
      </c>
      <c r="P37" s="291">
        <f t="shared" si="24"/>
        <v>0</v>
      </c>
      <c r="Q37" s="122">
        <f t="shared" si="24"/>
        <v>0</v>
      </c>
      <c r="R37" s="122">
        <f t="shared" si="24"/>
        <v>0</v>
      </c>
      <c r="S37" s="291">
        <f t="shared" si="24"/>
        <v>0</v>
      </c>
      <c r="T37" s="123">
        <f t="shared" si="24"/>
        <v>0</v>
      </c>
      <c r="U37" s="301" t="s">
        <v>235</v>
      </c>
    </row>
    <row r="38" spans="1:21" ht="15" thickTop="1" thickBot="1" x14ac:dyDescent="0.2">
      <c r="A38" s="131" t="s">
        <v>116</v>
      </c>
      <c r="B38" s="134"/>
      <c r="C38" s="135"/>
      <c r="D38" s="124"/>
      <c r="E38" s="125">
        <f t="shared" ref="E38:T38" si="25">ROUND(SUM(E31,E37),0)</f>
        <v>0</v>
      </c>
      <c r="F38" s="125">
        <f t="shared" si="25"/>
        <v>0</v>
      </c>
      <c r="G38" s="292">
        <f t="shared" si="25"/>
        <v>0</v>
      </c>
      <c r="H38" s="125">
        <f t="shared" si="25"/>
        <v>0</v>
      </c>
      <c r="I38" s="125">
        <f t="shared" si="25"/>
        <v>0</v>
      </c>
      <c r="J38" s="292">
        <f t="shared" si="25"/>
        <v>0</v>
      </c>
      <c r="K38" s="125">
        <f t="shared" si="25"/>
        <v>0</v>
      </c>
      <c r="L38" s="125">
        <f t="shared" si="25"/>
        <v>0</v>
      </c>
      <c r="M38" s="292">
        <f t="shared" si="25"/>
        <v>0</v>
      </c>
      <c r="N38" s="125">
        <f t="shared" si="25"/>
        <v>0</v>
      </c>
      <c r="O38" s="125">
        <f t="shared" si="25"/>
        <v>0</v>
      </c>
      <c r="P38" s="292">
        <f t="shared" si="25"/>
        <v>0</v>
      </c>
      <c r="Q38" s="125">
        <f t="shared" si="25"/>
        <v>0</v>
      </c>
      <c r="R38" s="125">
        <f t="shared" si="25"/>
        <v>0</v>
      </c>
      <c r="S38" s="292">
        <f t="shared" si="25"/>
        <v>0</v>
      </c>
      <c r="T38" s="269">
        <f t="shared" si="25"/>
        <v>0</v>
      </c>
      <c r="U38" s="302" t="s">
        <v>46</v>
      </c>
    </row>
    <row r="39" spans="1:21" ht="14" thickBot="1" x14ac:dyDescent="0.2">
      <c r="A39" s="127"/>
      <c r="B39" s="132"/>
      <c r="C39" s="133"/>
      <c r="D39" s="128" t="s">
        <v>107</v>
      </c>
      <c r="E39" s="129"/>
      <c r="F39" s="129"/>
      <c r="G39" s="46">
        <f>ROUND(E31,0)</f>
        <v>0</v>
      </c>
      <c r="H39" s="129"/>
      <c r="I39" s="129"/>
      <c r="J39" s="46">
        <f>ROUND(H31,0)</f>
        <v>0</v>
      </c>
      <c r="K39" s="129"/>
      <c r="L39" s="129"/>
      <c r="M39" s="46">
        <f>ROUND(K31,0)</f>
        <v>0</v>
      </c>
      <c r="N39" s="129"/>
      <c r="O39" s="129"/>
      <c r="P39" s="46">
        <f>ROUND(N31,0)</f>
        <v>0</v>
      </c>
      <c r="Q39" s="129"/>
      <c r="R39" s="129"/>
      <c r="S39" s="46">
        <f>ROUND(Q31,0)</f>
        <v>0</v>
      </c>
      <c r="T39" s="130">
        <f>ROUND(SUM(G39,J39,M39,P39,S39),0)</f>
        <v>0</v>
      </c>
      <c r="U39" s="184" t="s">
        <v>110</v>
      </c>
    </row>
    <row r="40" spans="1:21" ht="14" thickBot="1" x14ac:dyDescent="0.2">
      <c r="A40" s="127"/>
      <c r="B40" s="132"/>
      <c r="C40" s="133"/>
      <c r="D40" s="128" t="s">
        <v>108</v>
      </c>
      <c r="E40" s="129"/>
      <c r="F40" s="129"/>
      <c r="G40" s="46">
        <f>ROUND(E37,0)</f>
        <v>0</v>
      </c>
      <c r="H40" s="129"/>
      <c r="I40" s="129"/>
      <c r="J40" s="46">
        <f>ROUND(H37,0)</f>
        <v>0</v>
      </c>
      <c r="K40" s="129"/>
      <c r="L40" s="129"/>
      <c r="M40" s="46">
        <f>ROUND(K37,0)</f>
        <v>0</v>
      </c>
      <c r="N40" s="129"/>
      <c r="O40" s="129"/>
      <c r="P40" s="46">
        <f>ROUND(N37,0)</f>
        <v>0</v>
      </c>
      <c r="Q40" s="129"/>
      <c r="R40" s="129"/>
      <c r="S40" s="46">
        <f>ROUND(Q37,0)</f>
        <v>0</v>
      </c>
      <c r="T40" s="130">
        <f>ROUND(SUM(G40,J40,M40,P40,S40),0)</f>
        <v>0</v>
      </c>
      <c r="U40" s="184" t="s">
        <v>111</v>
      </c>
    </row>
    <row r="41" spans="1:21" ht="14" thickBot="1" x14ac:dyDescent="0.2">
      <c r="A41" s="204"/>
      <c r="B41" s="205"/>
      <c r="C41" s="135"/>
      <c r="D41" s="206" t="s">
        <v>109</v>
      </c>
      <c r="E41" s="205"/>
      <c r="F41" s="205"/>
      <c r="G41" s="207">
        <f>ROUND(SUM(F31,F37),0)</f>
        <v>0</v>
      </c>
      <c r="H41" s="205"/>
      <c r="I41" s="205"/>
      <c r="J41" s="207">
        <f>ROUND(SUM(I31,I37),0)</f>
        <v>0</v>
      </c>
      <c r="K41" s="205"/>
      <c r="L41" s="205"/>
      <c r="M41" s="207">
        <f>ROUND(SUM(L31,L37),0)</f>
        <v>0</v>
      </c>
      <c r="N41" s="205"/>
      <c r="O41" s="205"/>
      <c r="P41" s="207">
        <f>ROUND(SUM(O31,O37),0)</f>
        <v>0</v>
      </c>
      <c r="Q41" s="205"/>
      <c r="R41" s="205"/>
      <c r="S41" s="207">
        <f>ROUND(SUM(R31,R37),0)</f>
        <v>0</v>
      </c>
      <c r="T41" s="130">
        <f>ROUND(SUM(G41,J41,M41,P41,S41),0)</f>
        <v>0</v>
      </c>
      <c r="U41" s="185" t="s">
        <v>112</v>
      </c>
    </row>
    <row r="42" spans="1:21" ht="14" thickBot="1" x14ac:dyDescent="0.2">
      <c r="A42" s="193" t="s">
        <v>220</v>
      </c>
      <c r="B42" s="196"/>
      <c r="C42" s="197"/>
      <c r="D42" s="202"/>
      <c r="E42" s="196"/>
      <c r="F42" s="196"/>
      <c r="G42" s="144"/>
      <c r="H42" s="196"/>
      <c r="I42" s="196"/>
      <c r="J42" s="144"/>
      <c r="K42" s="196"/>
      <c r="L42" s="196"/>
      <c r="M42" s="144"/>
      <c r="N42" s="196"/>
      <c r="O42" s="196"/>
      <c r="P42" s="144"/>
      <c r="Q42" s="196"/>
      <c r="R42" s="196"/>
      <c r="S42" s="144"/>
      <c r="T42" s="87"/>
      <c r="U42" s="203"/>
    </row>
    <row r="43" spans="1:21" s="164" customFormat="1" ht="14" thickBot="1" x14ac:dyDescent="0.2">
      <c r="A43" s="208" t="s">
        <v>113</v>
      </c>
      <c r="B43" s="205"/>
      <c r="C43" s="135"/>
      <c r="D43" s="376"/>
      <c r="E43" s="376"/>
      <c r="F43" s="375"/>
      <c r="G43" s="209"/>
      <c r="H43" s="374"/>
      <c r="I43" s="375"/>
      <c r="J43" s="209"/>
      <c r="K43" s="374"/>
      <c r="L43" s="375"/>
      <c r="M43" s="209"/>
      <c r="N43" s="374"/>
      <c r="O43" s="375"/>
      <c r="P43" s="209"/>
      <c r="Q43" s="374"/>
      <c r="R43" s="375"/>
      <c r="S43" s="210"/>
      <c r="T43" s="130">
        <f>ROUND(SUM(S43,P43,M43,J43,G43),0)</f>
        <v>0</v>
      </c>
      <c r="U43" s="186" t="s">
        <v>115</v>
      </c>
    </row>
    <row r="44" spans="1:21" s="164" customFormat="1" x14ac:dyDescent="0.15">
      <c r="A44" s="193" t="s">
        <v>219</v>
      </c>
      <c r="B44" s="196"/>
      <c r="C44" s="197"/>
      <c r="D44" s="198"/>
      <c r="E44" s="198"/>
      <c r="F44" s="198"/>
      <c r="G44" s="199"/>
      <c r="H44" s="198"/>
      <c r="I44" s="198"/>
      <c r="J44" s="199"/>
      <c r="K44" s="198"/>
      <c r="L44" s="198"/>
      <c r="M44" s="199"/>
      <c r="N44" s="198"/>
      <c r="O44" s="198"/>
      <c r="P44" s="199"/>
      <c r="Q44" s="198"/>
      <c r="R44" s="198"/>
      <c r="S44" s="199"/>
      <c r="T44" s="200"/>
      <c r="U44" s="190" t="s">
        <v>210</v>
      </c>
    </row>
    <row r="45" spans="1:21" x14ac:dyDescent="0.15">
      <c r="A45" s="233" t="s">
        <v>53</v>
      </c>
      <c r="B45" s="132"/>
      <c r="C45" s="137"/>
      <c r="D45" s="366"/>
      <c r="E45" s="366"/>
      <c r="F45" s="366"/>
      <c r="G45" s="177"/>
      <c r="H45" s="355"/>
      <c r="I45" s="367"/>
      <c r="J45" s="177"/>
      <c r="K45" s="355"/>
      <c r="L45" s="367"/>
      <c r="M45" s="177"/>
      <c r="N45" s="355"/>
      <c r="O45" s="367"/>
      <c r="P45" s="177"/>
      <c r="Q45" s="355"/>
      <c r="R45" s="367"/>
      <c r="S45" s="177"/>
      <c r="T45" s="201">
        <f>ROUND(SUM(S45,P45,M45,J45,G45),0)</f>
        <v>0</v>
      </c>
      <c r="U45" s="187" t="s">
        <v>118</v>
      </c>
    </row>
    <row r="46" spans="1:21" ht="14" thickBot="1" x14ac:dyDescent="0.2">
      <c r="A46" s="233" t="s">
        <v>54</v>
      </c>
      <c r="B46" s="132"/>
      <c r="C46" s="137"/>
      <c r="D46" s="366"/>
      <c r="E46" s="366"/>
      <c r="F46" s="366"/>
      <c r="G46" s="177"/>
      <c r="H46" s="355"/>
      <c r="I46" s="367"/>
      <c r="J46" s="177"/>
      <c r="K46" s="355"/>
      <c r="L46" s="367"/>
      <c r="M46" s="177"/>
      <c r="N46" s="355"/>
      <c r="O46" s="367"/>
      <c r="P46" s="177"/>
      <c r="Q46" s="355"/>
      <c r="R46" s="367"/>
      <c r="S46" s="178"/>
      <c r="T46" s="138">
        <f>ROUND(SUM(S46,P46,M46,J46,G46),0)</f>
        <v>0</v>
      </c>
      <c r="U46" s="187" t="s">
        <v>119</v>
      </c>
    </row>
    <row r="47" spans="1:21" ht="14" thickBot="1" x14ac:dyDescent="0.2">
      <c r="A47" s="234" t="s">
        <v>211</v>
      </c>
      <c r="B47" s="205"/>
      <c r="C47" s="214"/>
      <c r="D47" s="369"/>
      <c r="E47" s="369"/>
      <c r="F47" s="357"/>
      <c r="G47" s="130">
        <f>ROUND(SUM(G45:G46),0)</f>
        <v>0</v>
      </c>
      <c r="H47" s="356"/>
      <c r="I47" s="357"/>
      <c r="J47" s="130">
        <f>ROUND(SUM(J45:J46),0)</f>
        <v>0</v>
      </c>
      <c r="K47" s="356"/>
      <c r="L47" s="357"/>
      <c r="M47" s="130">
        <f>ROUND(SUM(M45:M46),0)</f>
        <v>0</v>
      </c>
      <c r="N47" s="356"/>
      <c r="O47" s="357"/>
      <c r="P47" s="130">
        <f>ROUND(SUM(P45:P46),0)</f>
        <v>0</v>
      </c>
      <c r="Q47" s="356"/>
      <c r="R47" s="357"/>
      <c r="S47" s="130">
        <f>ROUND(SUM(S45:S46),0)</f>
        <v>0</v>
      </c>
      <c r="T47" s="130">
        <f>ROUND(SUM(T45:T46),0)</f>
        <v>0</v>
      </c>
      <c r="U47" s="185" t="s">
        <v>117</v>
      </c>
    </row>
    <row r="48" spans="1:21" x14ac:dyDescent="0.15">
      <c r="A48" s="193" t="s">
        <v>79</v>
      </c>
      <c r="B48" s="195" t="s">
        <v>74</v>
      </c>
      <c r="C48" s="389" t="s">
        <v>84</v>
      </c>
      <c r="D48" s="389"/>
      <c r="E48" s="389"/>
      <c r="F48" s="236">
        <v>0</v>
      </c>
      <c r="G48" s="211"/>
      <c r="H48" s="171" t="s">
        <v>4</v>
      </c>
      <c r="I48" s="236">
        <v>0</v>
      </c>
      <c r="J48" s="211"/>
      <c r="K48" s="212" t="s">
        <v>5</v>
      </c>
      <c r="L48" s="236">
        <v>0</v>
      </c>
      <c r="M48" s="211"/>
      <c r="N48" s="171" t="s">
        <v>6</v>
      </c>
      <c r="O48" s="236">
        <v>0</v>
      </c>
      <c r="P48" s="211"/>
      <c r="Q48" s="171" t="s">
        <v>7</v>
      </c>
      <c r="R48" s="236">
        <v>0</v>
      </c>
      <c r="S48" s="211"/>
      <c r="T48" s="213"/>
      <c r="U48" s="190" t="s">
        <v>208</v>
      </c>
    </row>
    <row r="49" spans="1:21" x14ac:dyDescent="0.15">
      <c r="A49" s="233" t="s">
        <v>69</v>
      </c>
      <c r="B49" s="76">
        <v>0</v>
      </c>
      <c r="C49" s="43"/>
      <c r="D49" s="43"/>
      <c r="E49" s="43"/>
      <c r="F49" s="132"/>
      <c r="G49" s="246">
        <f>ROUND(B49*$F$48,0)</f>
        <v>0</v>
      </c>
      <c r="H49" s="129"/>
      <c r="I49" s="129"/>
      <c r="J49" s="246">
        <f>ROUND($B$49*I$48,0)</f>
        <v>0</v>
      </c>
      <c r="K49" s="139"/>
      <c r="L49" s="139"/>
      <c r="M49" s="246">
        <f>ROUND($B$49*L$48,0)</f>
        <v>0</v>
      </c>
      <c r="N49" s="139"/>
      <c r="O49" s="139"/>
      <c r="P49" s="246">
        <f>ROUND($B$49*O$48,0)</f>
        <v>0</v>
      </c>
      <c r="Q49" s="139"/>
      <c r="R49" s="139"/>
      <c r="S49" s="246">
        <f>ROUND($B$49*R$48,0)</f>
        <v>0</v>
      </c>
      <c r="T49" s="248">
        <f>ROUND(SUM(G49,J49,M49,P49,S49),0)</f>
        <v>0</v>
      </c>
      <c r="U49" s="182" t="s">
        <v>182</v>
      </c>
    </row>
    <row r="50" spans="1:21" x14ac:dyDescent="0.15">
      <c r="A50" s="233" t="s">
        <v>73</v>
      </c>
      <c r="B50" s="77">
        <v>0</v>
      </c>
      <c r="C50" s="56"/>
      <c r="D50" s="132"/>
      <c r="E50" s="132"/>
      <c r="F50" s="132"/>
      <c r="G50" s="246">
        <f>ROUND(B50*$F$48,0)</f>
        <v>0</v>
      </c>
      <c r="H50" s="129"/>
      <c r="I50" s="129"/>
      <c r="J50" s="246">
        <f>ROUND($B$50*I$48,0)</f>
        <v>0</v>
      </c>
      <c r="K50" s="139"/>
      <c r="L50" s="139"/>
      <c r="M50" s="246">
        <f>ROUND($B$50*L$48,0)</f>
        <v>0</v>
      </c>
      <c r="N50" s="139"/>
      <c r="O50" s="139"/>
      <c r="P50" s="246">
        <f>ROUND($B$50*O$48,0)</f>
        <v>0</v>
      </c>
      <c r="Q50" s="139"/>
      <c r="R50" s="139"/>
      <c r="S50" s="246">
        <f>ROUND($B$50*R$48,0)</f>
        <v>0</v>
      </c>
      <c r="T50" s="248">
        <f>ROUND(SUM(G50,J50,M50,P50,S50),0)</f>
        <v>0</v>
      </c>
      <c r="U50" s="182" t="s">
        <v>183</v>
      </c>
    </row>
    <row r="51" spans="1:21" x14ac:dyDescent="0.15">
      <c r="A51" s="235" t="s">
        <v>70</v>
      </c>
      <c r="B51" s="77">
        <v>0</v>
      </c>
      <c r="C51" s="56"/>
      <c r="D51" s="132"/>
      <c r="E51" s="132"/>
      <c r="F51" s="132"/>
      <c r="G51" s="246">
        <f>ROUND(B51*$F$48,0)</f>
        <v>0</v>
      </c>
      <c r="H51" s="129"/>
      <c r="I51" s="129"/>
      <c r="J51" s="246">
        <f>ROUND($B$51*I$48,0)</f>
        <v>0</v>
      </c>
      <c r="K51" s="139"/>
      <c r="L51" s="139"/>
      <c r="M51" s="246">
        <f>ROUND($B$51*L$48,0)</f>
        <v>0</v>
      </c>
      <c r="N51" s="139"/>
      <c r="O51" s="139"/>
      <c r="P51" s="246">
        <f>ROUND($B$51*O$48,0)</f>
        <v>0</v>
      </c>
      <c r="Q51" s="139"/>
      <c r="R51" s="139"/>
      <c r="S51" s="246">
        <f>ROUND($B$51*R$48,0)</f>
        <v>0</v>
      </c>
      <c r="T51" s="248">
        <f>ROUND(SUM(G51,J51,M51,P51,S51),0)</f>
        <v>0</v>
      </c>
      <c r="U51" s="182" t="s">
        <v>186</v>
      </c>
    </row>
    <row r="52" spans="1:21" x14ac:dyDescent="0.15">
      <c r="A52" s="235" t="s">
        <v>71</v>
      </c>
      <c r="B52" s="77">
        <v>0</v>
      </c>
      <c r="C52" s="56"/>
      <c r="D52" s="132"/>
      <c r="E52" s="132"/>
      <c r="F52" s="132"/>
      <c r="G52" s="246">
        <f>ROUND(B52*$F$48,0)</f>
        <v>0</v>
      </c>
      <c r="H52" s="129"/>
      <c r="I52" s="129"/>
      <c r="J52" s="246">
        <f>ROUND($B$52*I$48,0)</f>
        <v>0</v>
      </c>
      <c r="K52" s="139"/>
      <c r="L52" s="139"/>
      <c r="M52" s="246">
        <f>ROUND($B$52*L$48,0)</f>
        <v>0</v>
      </c>
      <c r="N52" s="139"/>
      <c r="O52" s="139"/>
      <c r="P52" s="246">
        <f>ROUND($B$52*O$48,0)</f>
        <v>0</v>
      </c>
      <c r="Q52" s="139"/>
      <c r="R52" s="139"/>
      <c r="S52" s="246">
        <f>ROUND($B$52*R$48,0)</f>
        <v>0</v>
      </c>
      <c r="T52" s="248">
        <f>ROUND(SUM(G52,J52,M52,P52,S52),0)</f>
        <v>0</v>
      </c>
      <c r="U52" s="182" t="s">
        <v>185</v>
      </c>
    </row>
    <row r="53" spans="1:21" ht="14" thickBot="1" x14ac:dyDescent="0.2">
      <c r="A53" s="233" t="s">
        <v>72</v>
      </c>
      <c r="B53" s="78">
        <v>0</v>
      </c>
      <c r="C53" s="56"/>
      <c r="D53" s="132"/>
      <c r="E53" s="132"/>
      <c r="F53" s="132"/>
      <c r="G53" s="247">
        <f>ROUND(B53*$F$48,0)</f>
        <v>0</v>
      </c>
      <c r="H53" s="129"/>
      <c r="I53" s="129"/>
      <c r="J53" s="247">
        <f>ROUND($B$53*I$48,0)</f>
        <v>0</v>
      </c>
      <c r="K53" s="139"/>
      <c r="L53" s="139"/>
      <c r="M53" s="247">
        <f>ROUND($B$53*L$48,0)</f>
        <v>0</v>
      </c>
      <c r="N53" s="139"/>
      <c r="O53" s="139"/>
      <c r="P53" s="247">
        <f>ROUND($B$53*O$48,0)</f>
        <v>0</v>
      </c>
      <c r="Q53" s="139"/>
      <c r="R53" s="139"/>
      <c r="S53" s="247">
        <f>ROUND($B$53*R$48,0)</f>
        <v>0</v>
      </c>
      <c r="T53" s="248">
        <f>ROUND(SUM(G53,J53,M53,P53,S53),0)</f>
        <v>0</v>
      </c>
      <c r="U53" s="182" t="s">
        <v>184</v>
      </c>
    </row>
    <row r="54" spans="1:21" ht="14" thickBot="1" x14ac:dyDescent="0.2">
      <c r="A54" s="234" t="s">
        <v>55</v>
      </c>
      <c r="B54" s="215">
        <f>ROUND(SUM(B49:B53),0)</f>
        <v>0</v>
      </c>
      <c r="C54" s="216"/>
      <c r="D54" s="205"/>
      <c r="E54" s="205"/>
      <c r="F54" s="205"/>
      <c r="G54" s="217">
        <f>ROUND(SUM(G49:G53),0)</f>
        <v>0</v>
      </c>
      <c r="H54" s="205"/>
      <c r="I54" s="205"/>
      <c r="J54" s="217">
        <f>ROUND(SUM(J49:J53),0)</f>
        <v>0</v>
      </c>
      <c r="K54" s="205"/>
      <c r="L54" s="205"/>
      <c r="M54" s="217">
        <f>ROUND(SUM(M49:M53),0)</f>
        <v>0</v>
      </c>
      <c r="N54" s="205"/>
      <c r="O54" s="205"/>
      <c r="P54" s="217">
        <f>ROUND(SUM(P49:P53),0)</f>
        <v>0</v>
      </c>
      <c r="Q54" s="205"/>
      <c r="R54" s="205"/>
      <c r="S54" s="217">
        <f>ROUND(SUM(S49:S53),0)</f>
        <v>0</v>
      </c>
      <c r="T54" s="130">
        <f>ROUND(SUM(T49:T53),0)</f>
        <v>0</v>
      </c>
      <c r="U54" s="185" t="s">
        <v>120</v>
      </c>
    </row>
    <row r="55" spans="1:21" x14ac:dyDescent="0.15">
      <c r="A55" s="193" t="s">
        <v>80</v>
      </c>
      <c r="B55" s="390" t="s">
        <v>87</v>
      </c>
      <c r="C55" s="391"/>
      <c r="D55" s="391"/>
      <c r="E55" s="391"/>
      <c r="F55" s="391"/>
      <c r="G55" s="194" t="s">
        <v>3</v>
      </c>
      <c r="H55" s="394"/>
      <c r="I55" s="394"/>
      <c r="J55" s="194" t="s">
        <v>4</v>
      </c>
      <c r="K55" s="394"/>
      <c r="L55" s="394"/>
      <c r="M55" s="194" t="s">
        <v>5</v>
      </c>
      <c r="N55" s="394"/>
      <c r="O55" s="394"/>
      <c r="P55" s="194" t="s">
        <v>6</v>
      </c>
      <c r="Q55" s="394"/>
      <c r="R55" s="394"/>
      <c r="S55" s="194" t="s">
        <v>7</v>
      </c>
      <c r="T55" s="144"/>
      <c r="U55" s="190" t="s">
        <v>41</v>
      </c>
    </row>
    <row r="56" spans="1:21" x14ac:dyDescent="0.15">
      <c r="A56" s="120" t="s">
        <v>42</v>
      </c>
      <c r="B56" s="77">
        <v>0</v>
      </c>
      <c r="C56" s="56"/>
      <c r="D56" s="132"/>
      <c r="E56" s="132"/>
      <c r="F56" s="132"/>
      <c r="G56" s="177">
        <f>$B$56</f>
        <v>0</v>
      </c>
      <c r="H56" s="129"/>
      <c r="I56" s="129"/>
      <c r="J56" s="177">
        <f>IF($B$9&gt;1,$B$56,0)</f>
        <v>0</v>
      </c>
      <c r="K56" s="132"/>
      <c r="L56" s="132"/>
      <c r="M56" s="177">
        <f>IF($B$9&gt;1,$B$56,0)</f>
        <v>0</v>
      </c>
      <c r="N56" s="132"/>
      <c r="O56" s="132"/>
      <c r="P56" s="177">
        <f>IF($B$9&gt;1,$B$56,0)</f>
        <v>0</v>
      </c>
      <c r="Q56" s="132"/>
      <c r="R56" s="132"/>
      <c r="S56" s="177">
        <f>IF($B$9&gt;1,$B$56,0)</f>
        <v>0</v>
      </c>
      <c r="T56" s="188">
        <f>ROUND(SUM(S56,P56,M56,J56,G56),0)</f>
        <v>0</v>
      </c>
      <c r="U56" s="182" t="s">
        <v>124</v>
      </c>
    </row>
    <row r="57" spans="1:21" x14ac:dyDescent="0.15">
      <c r="A57" s="44" t="s">
        <v>236</v>
      </c>
      <c r="B57" s="77">
        <v>0</v>
      </c>
      <c r="C57" s="56"/>
      <c r="D57" s="132"/>
      <c r="E57" s="132"/>
      <c r="F57" s="132"/>
      <c r="G57" s="177">
        <f>$B$57</f>
        <v>0</v>
      </c>
      <c r="H57" s="129"/>
      <c r="I57" s="129"/>
      <c r="J57" s="177">
        <f>IF($B$9&gt;1,$B$57,0)</f>
        <v>0</v>
      </c>
      <c r="K57" s="132"/>
      <c r="L57" s="132"/>
      <c r="M57" s="177">
        <f>IF($B$9&gt;1,$B$57,0)</f>
        <v>0</v>
      </c>
      <c r="N57" s="132"/>
      <c r="O57" s="132"/>
      <c r="P57" s="177">
        <f>IF($B$9&gt;1,$B$57,0)</f>
        <v>0</v>
      </c>
      <c r="Q57" s="132"/>
      <c r="R57" s="132"/>
      <c r="S57" s="177">
        <f>IF($B$9&gt;1,$B$57,0)</f>
        <v>0</v>
      </c>
      <c r="T57" s="188">
        <f t="shared" ref="T57:T69" si="26">ROUND(SUM(S57,P57,M57,J57,G57),0)</f>
        <v>0</v>
      </c>
      <c r="U57" s="182" t="s">
        <v>114</v>
      </c>
    </row>
    <row r="58" spans="1:21" x14ac:dyDescent="0.15">
      <c r="A58" s="44" t="s">
        <v>126</v>
      </c>
      <c r="B58" s="77">
        <v>0</v>
      </c>
      <c r="C58" s="56"/>
      <c r="D58" s="132"/>
      <c r="E58" s="132"/>
      <c r="F58" s="132"/>
      <c r="G58" s="177">
        <f>$B$58</f>
        <v>0</v>
      </c>
      <c r="H58" s="129"/>
      <c r="I58" s="129"/>
      <c r="J58" s="177">
        <f>IF($B$9&gt;1,$B$58,0)</f>
        <v>0</v>
      </c>
      <c r="K58" s="132"/>
      <c r="L58" s="132"/>
      <c r="M58" s="177">
        <f>IF($B$9&gt;1,$B$58,0)</f>
        <v>0</v>
      </c>
      <c r="N58" s="132"/>
      <c r="O58" s="132"/>
      <c r="P58" s="177">
        <f>IF($B$9&gt;1,$B$58,0)</f>
        <v>0</v>
      </c>
      <c r="Q58" s="132"/>
      <c r="R58" s="132"/>
      <c r="S58" s="177">
        <f>IF($B$9&gt;1,$B$58,0)</f>
        <v>0</v>
      </c>
      <c r="T58" s="188">
        <f t="shared" si="26"/>
        <v>0</v>
      </c>
      <c r="U58" s="182" t="s">
        <v>125</v>
      </c>
    </row>
    <row r="59" spans="1:21" x14ac:dyDescent="0.15">
      <c r="A59" s="120" t="s">
        <v>43</v>
      </c>
      <c r="B59" s="77">
        <v>0</v>
      </c>
      <c r="C59" s="56"/>
      <c r="D59" s="132"/>
      <c r="E59" s="132"/>
      <c r="F59" s="132"/>
      <c r="G59" s="177">
        <f>$B$59</f>
        <v>0</v>
      </c>
      <c r="H59" s="129"/>
      <c r="I59" s="129"/>
      <c r="J59" s="177">
        <f>IF($B$9&gt;1,$B$59,0)</f>
        <v>0</v>
      </c>
      <c r="K59" s="132"/>
      <c r="L59" s="132"/>
      <c r="M59" s="177">
        <f>IF($B$9&gt;1,$B$59,0)</f>
        <v>0</v>
      </c>
      <c r="N59" s="132"/>
      <c r="O59" s="132"/>
      <c r="P59" s="177">
        <f>IF($B$9&gt;1,$B$59,0)</f>
        <v>0</v>
      </c>
      <c r="Q59" s="132"/>
      <c r="R59" s="132"/>
      <c r="S59" s="177">
        <f>IF($B$9&gt;1,$B$59,0)</f>
        <v>0</v>
      </c>
      <c r="T59" s="188">
        <f t="shared" si="26"/>
        <v>0</v>
      </c>
      <c r="U59" s="182" t="s">
        <v>127</v>
      </c>
    </row>
    <row r="60" spans="1:21" x14ac:dyDescent="0.15">
      <c r="A60" s="44" t="s">
        <v>129</v>
      </c>
      <c r="B60" s="77">
        <v>0</v>
      </c>
      <c r="C60" s="45"/>
      <c r="D60" s="132"/>
      <c r="E60" s="132"/>
      <c r="F60" s="132"/>
      <c r="G60" s="177">
        <f>$B$60</f>
        <v>0</v>
      </c>
      <c r="H60" s="129"/>
      <c r="I60" s="129"/>
      <c r="J60" s="177">
        <f>IF($B$9&gt;1,$B$60,0)</f>
        <v>0</v>
      </c>
      <c r="K60" s="132"/>
      <c r="L60" s="132"/>
      <c r="M60" s="177">
        <f>IF($B$9&gt;1,$B$60,0)</f>
        <v>0</v>
      </c>
      <c r="N60" s="132"/>
      <c r="O60" s="132"/>
      <c r="P60" s="177">
        <f>IF($B$9&gt;1,$B$60,0)</f>
        <v>0</v>
      </c>
      <c r="Q60" s="132"/>
      <c r="R60" s="132"/>
      <c r="S60" s="177">
        <f>IF($B$9&gt;1,$B$60,0)</f>
        <v>0</v>
      </c>
      <c r="T60" s="188">
        <f t="shared" si="26"/>
        <v>0</v>
      </c>
      <c r="U60" s="182" t="s">
        <v>130</v>
      </c>
    </row>
    <row r="61" spans="1:21" x14ac:dyDescent="0.15">
      <c r="A61" s="44" t="s">
        <v>44</v>
      </c>
      <c r="B61" s="77">
        <v>0</v>
      </c>
      <c r="C61" s="56"/>
      <c r="D61" s="132"/>
      <c r="E61" s="132"/>
      <c r="F61" s="132"/>
      <c r="G61" s="177">
        <f>$B$61</f>
        <v>0</v>
      </c>
      <c r="H61" s="129"/>
      <c r="I61" s="129"/>
      <c r="J61" s="177">
        <f>IF($B$9&gt;1,$B$61,0)</f>
        <v>0</v>
      </c>
      <c r="K61" s="132"/>
      <c r="L61" s="132"/>
      <c r="M61" s="177">
        <f>IF($B$9&gt;1,$B$61,0)</f>
        <v>0</v>
      </c>
      <c r="N61" s="132"/>
      <c r="O61" s="132"/>
      <c r="P61" s="177">
        <f>IF($B$9&gt;1,$B$61,0)</f>
        <v>0</v>
      </c>
      <c r="Q61" s="132"/>
      <c r="R61" s="132"/>
      <c r="S61" s="177">
        <f>IF($B$9&gt;1,$B$61,0)</f>
        <v>0</v>
      </c>
      <c r="T61" s="188">
        <f t="shared" si="26"/>
        <v>0</v>
      </c>
      <c r="U61" s="182" t="s">
        <v>131</v>
      </c>
    </row>
    <row r="62" spans="1:21" x14ac:dyDescent="0.15">
      <c r="A62" s="120" t="s">
        <v>45</v>
      </c>
      <c r="B62" s="77">
        <v>0</v>
      </c>
      <c r="C62" s="56"/>
      <c r="D62" s="56"/>
      <c r="E62" s="56"/>
      <c r="F62" s="132"/>
      <c r="G62" s="177">
        <f>$B$62</f>
        <v>0</v>
      </c>
      <c r="H62" s="46"/>
      <c r="I62" s="129"/>
      <c r="J62" s="177">
        <f>IF($B$9&gt;1,$B$62,0)</f>
        <v>0</v>
      </c>
      <c r="K62" s="46"/>
      <c r="L62" s="132"/>
      <c r="M62" s="177">
        <f>IF($B$9&gt;1,$B$62,0)</f>
        <v>0</v>
      </c>
      <c r="N62" s="46"/>
      <c r="O62" s="132"/>
      <c r="P62" s="177">
        <f>IF($B$9&gt;1,$B$62,0)</f>
        <v>0</v>
      </c>
      <c r="Q62" s="46"/>
      <c r="R62" s="132"/>
      <c r="S62" s="177">
        <f>IF($B$9&gt;1,$B$62,0)</f>
        <v>0</v>
      </c>
      <c r="T62" s="188">
        <f t="shared" si="26"/>
        <v>0</v>
      </c>
      <c r="U62" s="189" t="s">
        <v>132</v>
      </c>
    </row>
    <row r="63" spans="1:21" x14ac:dyDescent="0.15">
      <c r="A63" s="120" t="s">
        <v>60</v>
      </c>
      <c r="B63" s="77">
        <v>0</v>
      </c>
      <c r="C63" s="56"/>
      <c r="D63" s="56"/>
      <c r="E63" s="56"/>
      <c r="F63" s="132"/>
      <c r="G63" s="177">
        <f>$B$63</f>
        <v>0</v>
      </c>
      <c r="H63" s="46"/>
      <c r="I63" s="129"/>
      <c r="J63" s="177">
        <f>IF($B$9&gt;1,$B$63,0)</f>
        <v>0</v>
      </c>
      <c r="K63" s="46"/>
      <c r="L63" s="132"/>
      <c r="M63" s="177">
        <f>IF($B$9&gt;1,$B$63,0)</f>
        <v>0</v>
      </c>
      <c r="N63" s="46"/>
      <c r="O63" s="132"/>
      <c r="P63" s="177">
        <f>IF($B$9&gt;1,$B$63,0)</f>
        <v>0</v>
      </c>
      <c r="Q63" s="46"/>
      <c r="R63" s="132"/>
      <c r="S63" s="177">
        <f>IF($B$9&gt;1,$B$63,0)</f>
        <v>0</v>
      </c>
      <c r="T63" s="188">
        <f t="shared" si="26"/>
        <v>0</v>
      </c>
      <c r="U63" s="182" t="s">
        <v>133</v>
      </c>
    </row>
    <row r="64" spans="1:21" x14ac:dyDescent="0.15">
      <c r="A64" s="120" t="s">
        <v>221</v>
      </c>
      <c r="B64" s="77">
        <v>0</v>
      </c>
      <c r="C64" s="56"/>
      <c r="D64" s="56"/>
      <c r="E64" s="56"/>
      <c r="F64" s="132"/>
      <c r="G64" s="177">
        <f>ROUND(B64*(1+G$13),0)</f>
        <v>0</v>
      </c>
      <c r="H64" s="46"/>
      <c r="I64" s="129"/>
      <c r="J64" s="177">
        <f>IF($B$9&gt;1,ROUND(G64*(1+J$13),0),0)</f>
        <v>0</v>
      </c>
      <c r="K64" s="46"/>
      <c r="L64" s="132"/>
      <c r="M64" s="177">
        <f>IF($B$9&gt;2,ROUND(J64*(1+M$13),0),0)</f>
        <v>0</v>
      </c>
      <c r="N64" s="46"/>
      <c r="O64" s="132"/>
      <c r="P64" s="177">
        <f>IF($B$9&gt;3,ROUND(M64*(1+P$13),0),0)</f>
        <v>0</v>
      </c>
      <c r="Q64" s="46"/>
      <c r="R64" s="132"/>
      <c r="S64" s="177">
        <f>IF($B$9&gt;4,ROUND(P64*(1+S$13),0),0)</f>
        <v>0</v>
      </c>
      <c r="T64" s="188">
        <f t="shared" si="26"/>
        <v>0</v>
      </c>
      <c r="U64" s="182" t="s">
        <v>134</v>
      </c>
    </row>
    <row r="65" spans="1:21" x14ac:dyDescent="0.15">
      <c r="A65" s="120" t="s">
        <v>180</v>
      </c>
      <c r="B65" s="77">
        <v>0</v>
      </c>
      <c r="C65" s="56"/>
      <c r="D65" s="56"/>
      <c r="E65" s="56"/>
      <c r="F65" s="132"/>
      <c r="G65" s="177">
        <f>$B$65</f>
        <v>0</v>
      </c>
      <c r="H65" s="46"/>
      <c r="I65" s="129"/>
      <c r="J65" s="177">
        <f>IF($B$9&gt;1,$B$65,0)</f>
        <v>0</v>
      </c>
      <c r="K65" s="46"/>
      <c r="L65" s="132"/>
      <c r="M65" s="177">
        <f>IF($B$9&gt;1,$B$65,0)</f>
        <v>0</v>
      </c>
      <c r="N65" s="46"/>
      <c r="O65" s="132"/>
      <c r="P65" s="177">
        <f>IF($B$9&gt;1,$B$65,0)</f>
        <v>0</v>
      </c>
      <c r="Q65" s="46"/>
      <c r="R65" s="132"/>
      <c r="S65" s="177">
        <f>IF($B$9&gt;1,$B$65,0)</f>
        <v>0</v>
      </c>
      <c r="T65" s="188">
        <f t="shared" si="26"/>
        <v>0</v>
      </c>
      <c r="U65" s="182" t="s">
        <v>181</v>
      </c>
    </row>
    <row r="66" spans="1:21" x14ac:dyDescent="0.15">
      <c r="A66" s="120" t="s">
        <v>101</v>
      </c>
      <c r="B66" s="77">
        <v>0</v>
      </c>
      <c r="C66" s="56"/>
      <c r="D66" s="56"/>
      <c r="E66" s="56"/>
      <c r="F66" s="132"/>
      <c r="G66" s="177">
        <f>$B$66</f>
        <v>0</v>
      </c>
      <c r="H66" s="46"/>
      <c r="I66" s="129"/>
      <c r="J66" s="177">
        <f>IF($B$9&gt;1,$B$66,0)</f>
        <v>0</v>
      </c>
      <c r="K66" s="46"/>
      <c r="L66" s="132"/>
      <c r="M66" s="177">
        <f>IF($B$9&gt;1,$B$66,0)</f>
        <v>0</v>
      </c>
      <c r="N66" s="46"/>
      <c r="O66" s="132"/>
      <c r="P66" s="177">
        <f>IF($B$9&gt;1,$B$66,0)</f>
        <v>0</v>
      </c>
      <c r="Q66" s="46"/>
      <c r="R66" s="132"/>
      <c r="S66" s="177">
        <f>IF($B$9&gt;1,$B$66,0)</f>
        <v>0</v>
      </c>
      <c r="T66" s="188">
        <f t="shared" si="26"/>
        <v>0</v>
      </c>
      <c r="U66" s="182" t="s">
        <v>135</v>
      </c>
    </row>
    <row r="67" spans="1:21" x14ac:dyDescent="0.15">
      <c r="A67" s="120" t="s">
        <v>102</v>
      </c>
      <c r="B67" s="77">
        <v>0</v>
      </c>
      <c r="C67" s="56"/>
      <c r="D67" s="56"/>
      <c r="E67" s="56"/>
      <c r="F67" s="132"/>
      <c r="G67" s="177">
        <f>$B$67</f>
        <v>0</v>
      </c>
      <c r="H67" s="46"/>
      <c r="I67" s="129"/>
      <c r="J67" s="177">
        <f>IF($B$9&gt;1,$B$67,0)</f>
        <v>0</v>
      </c>
      <c r="K67" s="46"/>
      <c r="L67" s="132"/>
      <c r="M67" s="177">
        <f>IF($B$9&gt;1,$B$67,0)</f>
        <v>0</v>
      </c>
      <c r="N67" s="46"/>
      <c r="O67" s="132"/>
      <c r="P67" s="177">
        <f>IF($B$9&gt;1,$B$67,0)</f>
        <v>0</v>
      </c>
      <c r="Q67" s="46"/>
      <c r="R67" s="132"/>
      <c r="S67" s="177">
        <f>IF($B$9&gt;1,$B$67,0)</f>
        <v>0</v>
      </c>
      <c r="T67" s="188">
        <f t="shared" si="26"/>
        <v>0</v>
      </c>
      <c r="U67" s="182" t="s">
        <v>136</v>
      </c>
    </row>
    <row r="68" spans="1:21" x14ac:dyDescent="0.15">
      <c r="A68" s="44" t="s">
        <v>200</v>
      </c>
      <c r="B68" s="77">
        <v>0</v>
      </c>
      <c r="C68" s="56"/>
      <c r="D68" s="56"/>
      <c r="E68" s="56"/>
      <c r="F68" s="132"/>
      <c r="G68" s="177">
        <f>$B$68</f>
        <v>0</v>
      </c>
      <c r="H68" s="46"/>
      <c r="I68" s="129"/>
      <c r="J68" s="177">
        <f>IF($B$9&gt;1,$B$68,0)</f>
        <v>0</v>
      </c>
      <c r="K68" s="46"/>
      <c r="L68" s="132"/>
      <c r="M68" s="177">
        <f>IF($B$9&gt;1,$B$68,0)</f>
        <v>0</v>
      </c>
      <c r="N68" s="46"/>
      <c r="O68" s="132"/>
      <c r="P68" s="177">
        <f>IF($B$9&gt;1,$B$68,0)</f>
        <v>0</v>
      </c>
      <c r="Q68" s="46"/>
      <c r="R68" s="132"/>
      <c r="S68" s="177">
        <f>IF($B$9&gt;1,$B$68,0)</f>
        <v>0</v>
      </c>
      <c r="T68" s="188">
        <f t="shared" si="26"/>
        <v>0</v>
      </c>
      <c r="U68" s="182" t="s">
        <v>198</v>
      </c>
    </row>
    <row r="69" spans="1:21" ht="14" thickBot="1" x14ac:dyDescent="0.2">
      <c r="A69" s="140" t="s">
        <v>222</v>
      </c>
      <c r="B69" s="77">
        <v>0</v>
      </c>
      <c r="C69" s="56"/>
      <c r="D69" s="56"/>
      <c r="E69" s="56"/>
      <c r="F69" s="132"/>
      <c r="G69" s="177">
        <f>$B$69</f>
        <v>0</v>
      </c>
      <c r="H69" s="46"/>
      <c r="I69" s="129"/>
      <c r="J69" s="177">
        <f>IF($B$9&gt;1,$B$69,0)</f>
        <v>0</v>
      </c>
      <c r="K69" s="46"/>
      <c r="L69" s="132"/>
      <c r="M69" s="177">
        <f>IF($B$9&gt;1,$B$69,0)</f>
        <v>0</v>
      </c>
      <c r="N69" s="46"/>
      <c r="O69" s="132"/>
      <c r="P69" s="177">
        <f>IF($B$9&gt;1,$B$69,0)</f>
        <v>0</v>
      </c>
      <c r="Q69" s="46"/>
      <c r="R69" s="132"/>
      <c r="S69" s="177">
        <f>IF($B$9&gt;1,$B$69,0)</f>
        <v>0</v>
      </c>
      <c r="T69" s="188">
        <f t="shared" si="26"/>
        <v>0</v>
      </c>
      <c r="U69" s="182" t="s">
        <v>199</v>
      </c>
    </row>
    <row r="70" spans="1:21" ht="14" thickBot="1" x14ac:dyDescent="0.2">
      <c r="A70" s="234" t="s">
        <v>81</v>
      </c>
      <c r="B70" s="221"/>
      <c r="C70" s="135"/>
      <c r="D70" s="135"/>
      <c r="E70" s="135"/>
      <c r="F70" s="205"/>
      <c r="G70" s="130">
        <f>ROUND(SUM(G56:G69),0)</f>
        <v>0</v>
      </c>
      <c r="H70" s="205"/>
      <c r="I70" s="205"/>
      <c r="J70" s="130">
        <f>ROUND(SUM(J56:J69),0)</f>
        <v>0</v>
      </c>
      <c r="K70" s="205"/>
      <c r="L70" s="205"/>
      <c r="M70" s="130">
        <f>ROUND(SUM(M56:M69),0)</f>
        <v>0</v>
      </c>
      <c r="N70" s="205"/>
      <c r="O70" s="205"/>
      <c r="P70" s="130">
        <f>ROUND(SUM(P56:P69),0)</f>
        <v>0</v>
      </c>
      <c r="Q70" s="205"/>
      <c r="R70" s="205"/>
      <c r="S70" s="130">
        <f>ROUND(SUM(S56:S69),0)</f>
        <v>0</v>
      </c>
      <c r="T70" s="130">
        <f>ROUND(SUM(T56:T69),0)</f>
        <v>0</v>
      </c>
      <c r="U70" s="185" t="s">
        <v>123</v>
      </c>
    </row>
    <row r="71" spans="1:21" s="45" customFormat="1" ht="17.25" customHeight="1" x14ac:dyDescent="0.3">
      <c r="A71" s="225" t="s">
        <v>224</v>
      </c>
      <c r="B71" s="225"/>
      <c r="C71" s="225"/>
      <c r="D71" s="225"/>
      <c r="E71" s="225"/>
      <c r="F71" s="148"/>
      <c r="G71" s="218"/>
      <c r="H71" s="144"/>
      <c r="I71" s="219"/>
      <c r="J71" s="219"/>
      <c r="K71" s="144"/>
      <c r="L71" s="219"/>
      <c r="M71" s="219"/>
      <c r="N71" s="144"/>
      <c r="O71" s="219"/>
      <c r="P71" s="219"/>
      <c r="Q71" s="144"/>
      <c r="R71" s="219"/>
      <c r="S71" s="219"/>
      <c r="T71" s="220"/>
      <c r="U71" s="190" t="s">
        <v>209</v>
      </c>
    </row>
    <row r="72" spans="1:21" s="59" customFormat="1" ht="14" x14ac:dyDescent="0.15">
      <c r="A72" s="88" t="s">
        <v>223</v>
      </c>
      <c r="C72" s="141"/>
      <c r="D72" s="141"/>
      <c r="E72" s="355" t="s">
        <v>3</v>
      </c>
      <c r="F72" s="355"/>
      <c r="G72" s="145"/>
      <c r="H72" s="355" t="s">
        <v>4</v>
      </c>
      <c r="I72" s="355"/>
      <c r="J72" s="145"/>
      <c r="K72" s="355" t="s">
        <v>5</v>
      </c>
      <c r="L72" s="355"/>
      <c r="M72" s="145"/>
      <c r="N72" s="355" t="s">
        <v>6</v>
      </c>
      <c r="O72" s="355"/>
      <c r="P72" s="145"/>
      <c r="Q72" s="355" t="s">
        <v>7</v>
      </c>
      <c r="R72" s="355"/>
      <c r="S72" s="145"/>
      <c r="T72" s="146"/>
      <c r="U72" s="191"/>
    </row>
    <row r="73" spans="1:21" s="59" customFormat="1" ht="14" x14ac:dyDescent="0.15">
      <c r="A73" s="44" t="s">
        <v>75</v>
      </c>
      <c r="C73" s="141"/>
      <c r="D73" s="45"/>
      <c r="E73" s="45"/>
      <c r="F73" s="142"/>
      <c r="G73" s="79"/>
      <c r="H73" s="46"/>
      <c r="I73" s="145"/>
      <c r="J73" s="79"/>
      <c r="K73" s="46"/>
      <c r="L73" s="145"/>
      <c r="M73" s="79"/>
      <c r="N73" s="46"/>
      <c r="O73" s="145"/>
      <c r="P73" s="79"/>
      <c r="Q73" s="46"/>
      <c r="R73" s="145"/>
      <c r="S73" s="79"/>
      <c r="T73" s="147">
        <f>ROUND(SUM(S73,P73,M73,J73,G73),0)</f>
        <v>0</v>
      </c>
      <c r="U73" s="191"/>
    </row>
    <row r="74" spans="1:21" s="60" customFormat="1" ht="15" thickBot="1" x14ac:dyDescent="0.2">
      <c r="A74" s="44" t="s">
        <v>76</v>
      </c>
      <c r="B74" s="59"/>
      <c r="C74" s="143"/>
      <c r="D74" s="53"/>
      <c r="E74" s="45"/>
      <c r="F74" s="142"/>
      <c r="G74" s="80"/>
      <c r="H74" s="46"/>
      <c r="I74" s="145"/>
      <c r="J74" s="80"/>
      <c r="K74" s="46"/>
      <c r="L74" s="145"/>
      <c r="M74" s="80"/>
      <c r="N74" s="46"/>
      <c r="O74" s="145"/>
      <c r="P74" s="80"/>
      <c r="Q74" s="46"/>
      <c r="R74" s="145"/>
      <c r="S74" s="80"/>
      <c r="T74" s="126">
        <f>ROUND(SUM(S74,P74,M74,J74,G74),0)</f>
        <v>0</v>
      </c>
      <c r="U74" s="192"/>
    </row>
    <row r="75" spans="1:21" s="60" customFormat="1" ht="15" thickBot="1" x14ac:dyDescent="0.2">
      <c r="A75" s="44" t="s">
        <v>61</v>
      </c>
      <c r="B75" s="59"/>
      <c r="C75" s="392" t="s">
        <v>78</v>
      </c>
      <c r="D75" s="392"/>
      <c r="E75" s="392"/>
      <c r="F75" s="238">
        <f>ROUND(IF(G75&gt;=25000,25000,G75),0)</f>
        <v>0</v>
      </c>
      <c r="G75" s="149">
        <f>ROUND(SUM(G73:G74),0)</f>
        <v>0</v>
      </c>
      <c r="H75" s="136"/>
      <c r="I75" s="238">
        <f>IF((J75+F75)&gt;=25000,25000-F75,J75)</f>
        <v>0</v>
      </c>
      <c r="J75" s="149">
        <f>SUM(J73:J74)</f>
        <v>0</v>
      </c>
      <c r="K75" s="136"/>
      <c r="L75" s="238">
        <f>IF((M75+I75+F75)&gt;=25000,25000-I75-F75,M75)</f>
        <v>0</v>
      </c>
      <c r="M75" s="149">
        <f>SUM(M73:M74)</f>
        <v>0</v>
      </c>
      <c r="N75" s="136"/>
      <c r="O75" s="238">
        <f>IF((P75+L75+I75+F75)&gt;=25000,25000-L75-I75-F75,P75)</f>
        <v>0</v>
      </c>
      <c r="P75" s="149">
        <f>SUM(P73:P74)</f>
        <v>0</v>
      </c>
      <c r="Q75" s="136"/>
      <c r="R75" s="238">
        <f>IF((S75+O75+L75+I75+F75)&gt;=25000,25000-O75-L75-I75-F75,S75)</f>
        <v>0</v>
      </c>
      <c r="S75" s="149">
        <f>SUM(S73:S74)</f>
        <v>0</v>
      </c>
      <c r="T75" s="130">
        <f>ROUND(SUM(T73:T74),0)</f>
        <v>0</v>
      </c>
      <c r="U75" s="185" t="s">
        <v>137</v>
      </c>
    </row>
    <row r="76" spans="1:21" s="61" customFormat="1" ht="14" x14ac:dyDescent="0.15">
      <c r="A76" s="88" t="s">
        <v>51</v>
      </c>
      <c r="B76" s="59"/>
      <c r="C76" s="387"/>
      <c r="D76" s="387"/>
      <c r="E76" s="387"/>
      <c r="F76" s="388"/>
      <c r="G76" s="145"/>
      <c r="H76" s="355"/>
      <c r="I76" s="355"/>
      <c r="J76" s="145"/>
      <c r="K76" s="355"/>
      <c r="L76" s="355"/>
      <c r="M76" s="145"/>
      <c r="N76" s="355"/>
      <c r="O76" s="355"/>
      <c r="P76" s="145"/>
      <c r="Q76" s="355"/>
      <c r="R76" s="355"/>
      <c r="S76" s="145"/>
      <c r="T76" s="146"/>
      <c r="U76" s="191"/>
    </row>
    <row r="77" spans="1:21" s="61" customFormat="1" ht="14" x14ac:dyDescent="0.15">
      <c r="A77" s="44" t="s">
        <v>75</v>
      </c>
      <c r="B77" s="59"/>
      <c r="C77" s="141"/>
      <c r="D77" s="45"/>
      <c r="E77" s="45"/>
      <c r="F77" s="142"/>
      <c r="G77" s="79"/>
      <c r="H77" s="46"/>
      <c r="I77" s="145"/>
      <c r="J77" s="79"/>
      <c r="K77" s="46"/>
      <c r="L77" s="145"/>
      <c r="M77" s="79"/>
      <c r="N77" s="46"/>
      <c r="O77" s="145"/>
      <c r="P77" s="79"/>
      <c r="Q77" s="46"/>
      <c r="R77" s="145"/>
      <c r="S77" s="79"/>
      <c r="T77" s="147">
        <f>ROUND(SUM(S77,P77,M77,J77,G77),0)</f>
        <v>0</v>
      </c>
      <c r="U77" s="191"/>
    </row>
    <row r="78" spans="1:21" s="61" customFormat="1" ht="15" thickBot="1" x14ac:dyDescent="0.2">
      <c r="A78" s="44" t="s">
        <v>76</v>
      </c>
      <c r="B78" s="59"/>
      <c r="C78" s="143"/>
      <c r="D78" s="53"/>
      <c r="E78" s="45"/>
      <c r="F78" s="142"/>
      <c r="G78" s="80"/>
      <c r="H78" s="46"/>
      <c r="I78" s="145"/>
      <c r="J78" s="80"/>
      <c r="K78" s="46"/>
      <c r="L78" s="145"/>
      <c r="M78" s="80"/>
      <c r="N78" s="46"/>
      <c r="O78" s="145"/>
      <c r="P78" s="80"/>
      <c r="Q78" s="46"/>
      <c r="R78" s="145"/>
      <c r="S78" s="80"/>
      <c r="T78" s="126">
        <f>ROUND(SUM(S78,P78,M78,J78,G78),0)</f>
        <v>0</v>
      </c>
      <c r="U78" s="192"/>
    </row>
    <row r="79" spans="1:21" s="61" customFormat="1" ht="15" thickBot="1" x14ac:dyDescent="0.2">
      <c r="A79" s="44" t="s">
        <v>62</v>
      </c>
      <c r="B79" s="59"/>
      <c r="C79" s="392" t="s">
        <v>78</v>
      </c>
      <c r="D79" s="392"/>
      <c r="E79" s="392"/>
      <c r="F79" s="238">
        <f>ROUND(IF(G79&gt;=25000,25000,G79),0)</f>
        <v>0</v>
      </c>
      <c r="G79" s="149">
        <f>ROUND(SUM(G77:G78),0)</f>
        <v>0</v>
      </c>
      <c r="H79" s="136"/>
      <c r="I79" s="238">
        <f>IF((J79+F79)&gt;=25000,25000-F79,J79)</f>
        <v>0</v>
      </c>
      <c r="J79" s="149">
        <f>SUM(J77:J78)</f>
        <v>0</v>
      </c>
      <c r="K79" s="136"/>
      <c r="L79" s="238">
        <f>IF((M79+I79+F79)&gt;=25000,25000-I79-F79,M79)</f>
        <v>0</v>
      </c>
      <c r="M79" s="149">
        <f>SUM(M77:M78)</f>
        <v>0</v>
      </c>
      <c r="N79" s="136"/>
      <c r="O79" s="238">
        <f>IF((P79+L79+I79+F79)&gt;=25000,25000-L79-I79-F79,P79)</f>
        <v>0</v>
      </c>
      <c r="P79" s="149">
        <f>SUM(P77:P78)</f>
        <v>0</v>
      </c>
      <c r="Q79" s="136"/>
      <c r="R79" s="238">
        <f>IF((S79+O79+L79+I79+F79)&gt;=25000,25000-O79-L79-I79-F79,S79)</f>
        <v>0</v>
      </c>
      <c r="S79" s="149">
        <f>SUM(S77:S78)</f>
        <v>0</v>
      </c>
      <c r="T79" s="130">
        <f>ROUND(SUM(T77:T78),0)</f>
        <v>0</v>
      </c>
      <c r="U79" s="185" t="s">
        <v>138</v>
      </c>
    </row>
    <row r="80" spans="1:21" s="61" customFormat="1" ht="14" x14ac:dyDescent="0.15">
      <c r="A80" s="88" t="s">
        <v>52</v>
      </c>
      <c r="B80" s="59"/>
      <c r="C80" s="387"/>
      <c r="D80" s="387"/>
      <c r="E80" s="387"/>
      <c r="F80" s="388"/>
      <c r="G80" s="145"/>
      <c r="H80" s="355"/>
      <c r="I80" s="355"/>
      <c r="J80" s="145"/>
      <c r="K80" s="355"/>
      <c r="L80" s="355"/>
      <c r="M80" s="145"/>
      <c r="N80" s="355"/>
      <c r="O80" s="355"/>
      <c r="P80" s="145"/>
      <c r="Q80" s="355"/>
      <c r="R80" s="355"/>
      <c r="S80" s="145"/>
      <c r="T80" s="146"/>
      <c r="U80" s="191"/>
    </row>
    <row r="81" spans="1:21" s="61" customFormat="1" ht="14" x14ac:dyDescent="0.15">
      <c r="A81" s="44" t="s">
        <v>75</v>
      </c>
      <c r="B81" s="59"/>
      <c r="C81" s="141"/>
      <c r="D81" s="45"/>
      <c r="E81" s="45"/>
      <c r="F81" s="142"/>
      <c r="G81" s="79"/>
      <c r="H81" s="46"/>
      <c r="I81" s="145"/>
      <c r="J81" s="79"/>
      <c r="K81" s="46"/>
      <c r="L81" s="145"/>
      <c r="M81" s="79"/>
      <c r="N81" s="46"/>
      <c r="O81" s="145"/>
      <c r="P81" s="79"/>
      <c r="Q81" s="46"/>
      <c r="R81" s="145"/>
      <c r="S81" s="79"/>
      <c r="T81" s="147">
        <f>ROUND(SUM(S81,P81,M81,J81,G81),0)</f>
        <v>0</v>
      </c>
      <c r="U81" s="191"/>
    </row>
    <row r="82" spans="1:21" s="61" customFormat="1" ht="15" thickBot="1" x14ac:dyDescent="0.2">
      <c r="A82" s="44" t="s">
        <v>76</v>
      </c>
      <c r="B82" s="59"/>
      <c r="C82" s="143"/>
      <c r="D82" s="53"/>
      <c r="E82" s="45"/>
      <c r="F82" s="142"/>
      <c r="G82" s="80"/>
      <c r="H82" s="46"/>
      <c r="I82" s="145"/>
      <c r="J82" s="80"/>
      <c r="K82" s="46"/>
      <c r="L82" s="145"/>
      <c r="M82" s="80"/>
      <c r="N82" s="46"/>
      <c r="O82" s="145"/>
      <c r="P82" s="80"/>
      <c r="Q82" s="46"/>
      <c r="R82" s="145"/>
      <c r="S82" s="80"/>
      <c r="T82" s="126">
        <f>ROUND(SUM(S82,P82,M82,J82,G82),0)</f>
        <v>0</v>
      </c>
      <c r="U82" s="192"/>
    </row>
    <row r="83" spans="1:21" s="61" customFormat="1" ht="15" thickBot="1" x14ac:dyDescent="0.2">
      <c r="A83" s="44" t="s">
        <v>63</v>
      </c>
      <c r="B83" s="59"/>
      <c r="C83" s="392" t="s">
        <v>78</v>
      </c>
      <c r="D83" s="392"/>
      <c r="E83" s="392"/>
      <c r="F83" s="238">
        <f>ROUND(IF(G83&gt;=25000,25000,G83),0)</f>
        <v>0</v>
      </c>
      <c r="G83" s="149">
        <f>ROUND(SUM(G81:G82),0)</f>
        <v>0</v>
      </c>
      <c r="H83" s="136"/>
      <c r="I83" s="238">
        <f>IF((J83+F83)&gt;=25000,25000-F83,J83)</f>
        <v>0</v>
      </c>
      <c r="J83" s="149">
        <f>SUM(J81:J82)</f>
        <v>0</v>
      </c>
      <c r="K83" s="136"/>
      <c r="L83" s="238">
        <f>IF((M83+I83+F83)&gt;=25000,25000-I83-F83,M83)</f>
        <v>0</v>
      </c>
      <c r="M83" s="149">
        <f>SUM(M81:M82)</f>
        <v>0</v>
      </c>
      <c r="N83" s="136"/>
      <c r="O83" s="238">
        <f>IF((P83+L83+I83+F83)&gt;=25000,25000-L83-I83-F83,P83)</f>
        <v>0</v>
      </c>
      <c r="P83" s="149">
        <f>SUM(P81:P82)</f>
        <v>0</v>
      </c>
      <c r="Q83" s="136"/>
      <c r="R83" s="238">
        <f>IF((S83+O83+L83+I83+F83)&gt;=25000,25000-O83-L83-I83-F83,S83)</f>
        <v>0</v>
      </c>
      <c r="S83" s="149">
        <f>SUM(S81:S82)</f>
        <v>0</v>
      </c>
      <c r="T83" s="130">
        <f>ROUND(SUM(T81:T82),0)</f>
        <v>0</v>
      </c>
      <c r="U83" s="185" t="s">
        <v>139</v>
      </c>
    </row>
    <row r="84" spans="1:21" s="62" customFormat="1" ht="14" x14ac:dyDescent="0.15">
      <c r="A84" s="88" t="s">
        <v>56</v>
      </c>
      <c r="B84" s="59"/>
      <c r="C84" s="387"/>
      <c r="D84" s="387"/>
      <c r="E84" s="387"/>
      <c r="F84" s="388"/>
      <c r="G84" s="145"/>
      <c r="H84" s="355"/>
      <c r="I84" s="355"/>
      <c r="J84" s="145"/>
      <c r="K84" s="355"/>
      <c r="L84" s="355"/>
      <c r="M84" s="145"/>
      <c r="N84" s="355"/>
      <c r="O84" s="355"/>
      <c r="P84" s="145"/>
      <c r="Q84" s="355"/>
      <c r="R84" s="355"/>
      <c r="S84" s="145"/>
      <c r="T84" s="146"/>
      <c r="U84" s="191"/>
    </row>
    <row r="85" spans="1:21" s="62" customFormat="1" ht="14" x14ac:dyDescent="0.15">
      <c r="A85" s="44" t="s">
        <v>75</v>
      </c>
      <c r="B85" s="59"/>
      <c r="C85" s="141"/>
      <c r="D85" s="45"/>
      <c r="E85" s="45"/>
      <c r="F85" s="142"/>
      <c r="G85" s="79"/>
      <c r="H85" s="46"/>
      <c r="I85" s="145"/>
      <c r="J85" s="79"/>
      <c r="K85" s="46"/>
      <c r="L85" s="145"/>
      <c r="M85" s="79"/>
      <c r="N85" s="46"/>
      <c r="O85" s="145"/>
      <c r="P85" s="79"/>
      <c r="Q85" s="46"/>
      <c r="R85" s="145"/>
      <c r="S85" s="79"/>
      <c r="T85" s="147">
        <f>ROUND(SUM(S85,P85,M85,J85,G85),0)</f>
        <v>0</v>
      </c>
      <c r="U85" s="191"/>
    </row>
    <row r="86" spans="1:21" s="63" customFormat="1" ht="15" thickBot="1" x14ac:dyDescent="0.2">
      <c r="A86" s="44" t="s">
        <v>76</v>
      </c>
      <c r="B86" s="59"/>
      <c r="C86" s="143"/>
      <c r="D86" s="53"/>
      <c r="E86" s="45"/>
      <c r="F86" s="142"/>
      <c r="G86" s="80"/>
      <c r="H86" s="46"/>
      <c r="I86" s="145"/>
      <c r="J86" s="80"/>
      <c r="K86" s="46"/>
      <c r="L86" s="145"/>
      <c r="M86" s="80"/>
      <c r="N86" s="46"/>
      <c r="O86" s="145"/>
      <c r="P86" s="80"/>
      <c r="Q86" s="46"/>
      <c r="R86" s="145"/>
      <c r="S86" s="80"/>
      <c r="T86" s="126">
        <f>ROUND(SUM(S86,P86,M86,J86,G86),0)</f>
        <v>0</v>
      </c>
      <c r="U86" s="192"/>
    </row>
    <row r="87" spans="1:21" s="63" customFormat="1" ht="15" thickBot="1" x14ac:dyDescent="0.2">
      <c r="A87" s="222" t="s">
        <v>64</v>
      </c>
      <c r="B87" s="223"/>
      <c r="C87" s="386" t="s">
        <v>78</v>
      </c>
      <c r="D87" s="386"/>
      <c r="E87" s="386"/>
      <c r="F87" s="237">
        <f>ROUND(IF(G87&gt;=25000,25000,G87),0)</f>
        <v>0</v>
      </c>
      <c r="G87" s="149">
        <f>ROUND(SUM(G85:G86),0)</f>
        <v>0</v>
      </c>
      <c r="H87" s="224"/>
      <c r="I87" s="237">
        <f>IF((J87+F87)&gt;=25000,25000-F87,J87)</f>
        <v>0</v>
      </c>
      <c r="J87" s="149">
        <f>SUM(J85:J86)</f>
        <v>0</v>
      </c>
      <c r="K87" s="224"/>
      <c r="L87" s="237">
        <f>IF((M87+I87+F87)&gt;=25000,25000-I87-F87,M87)</f>
        <v>0</v>
      </c>
      <c r="M87" s="149">
        <f>SUM(M85:M86)</f>
        <v>0</v>
      </c>
      <c r="N87" s="224"/>
      <c r="O87" s="237">
        <f>IF((P87+L87+I87+F87)&gt;=25000,25000-L87-I87-F87,P87)</f>
        <v>0</v>
      </c>
      <c r="P87" s="149">
        <f>P86+P85</f>
        <v>0</v>
      </c>
      <c r="Q87" s="224"/>
      <c r="R87" s="237">
        <f>IF((S87+O87+L87+I87+F87)&gt;=25000,25000-O87-L87-I87-F87,S87)</f>
        <v>0</v>
      </c>
      <c r="S87" s="149">
        <f>SUM(S85:S86)</f>
        <v>0</v>
      </c>
      <c r="T87" s="130">
        <f>ROUND(SUM(T85:T86),0)</f>
        <v>0</v>
      </c>
      <c r="U87" s="185" t="s">
        <v>140</v>
      </c>
    </row>
    <row r="88" spans="1:21" s="63" customFormat="1" x14ac:dyDescent="0.15">
      <c r="A88" s="81"/>
      <c r="B88" s="82"/>
      <c r="C88" s="161"/>
      <c r="D88" s="161"/>
      <c r="E88" s="161"/>
      <c r="F88" s="161"/>
      <c r="G88" s="243" t="s">
        <v>3</v>
      </c>
      <c r="H88" s="368"/>
      <c r="I88" s="368"/>
      <c r="J88" s="243" t="s">
        <v>4</v>
      </c>
      <c r="K88" s="368"/>
      <c r="L88" s="368"/>
      <c r="M88" s="243" t="s">
        <v>5</v>
      </c>
      <c r="N88" s="368"/>
      <c r="O88" s="368"/>
      <c r="P88" s="243" t="s">
        <v>6</v>
      </c>
      <c r="Q88" s="368"/>
      <c r="R88" s="368"/>
      <c r="S88" s="243" t="s">
        <v>7</v>
      </c>
      <c r="T88" s="242" t="s">
        <v>83</v>
      </c>
      <c r="U88" s="168"/>
    </row>
    <row r="89" spans="1:21" x14ac:dyDescent="0.15">
      <c r="A89" s="91"/>
      <c r="B89" s="91"/>
      <c r="C89" s="91"/>
      <c r="D89" s="91"/>
      <c r="E89" s="91"/>
      <c r="F89" s="152" t="s">
        <v>9</v>
      </c>
      <c r="G89" s="83">
        <f>ROUND(SUM(G38,G43,G47,G54,G70,G75,G79,G83,G87),0)</f>
        <v>0</v>
      </c>
      <c r="H89" s="94"/>
      <c r="I89" s="159"/>
      <c r="J89" s="83">
        <f>ROUND(SUM(J38,J43,J47,J54,J70,J75,J79,J83,J87),0)</f>
        <v>0</v>
      </c>
      <c r="K89" s="94"/>
      <c r="L89" s="159"/>
      <c r="M89" s="83">
        <f>ROUND(SUM(M38,M43,M47,M54,M70,M75,M79,M83,M87),0)</f>
        <v>0</v>
      </c>
      <c r="N89" s="94"/>
      <c r="O89" s="159"/>
      <c r="P89" s="83">
        <f>ROUND(SUM(P38,P43,P47,P54,P70,P75,P79,P83,P87),0)</f>
        <v>0</v>
      </c>
      <c r="Q89" s="94"/>
      <c r="R89" s="159"/>
      <c r="S89" s="83">
        <f>ROUND(SUM(S38,S43,S47,S54,S70,S75,S79,S83,S87),0)</f>
        <v>0</v>
      </c>
      <c r="T89" s="169">
        <f>ROUND(SUM(G89,J89,M89,P89,S89),0)</f>
        <v>0</v>
      </c>
      <c r="U89" s="239" t="s">
        <v>9</v>
      </c>
    </row>
    <row r="90" spans="1:21" x14ac:dyDescent="0.15">
      <c r="A90" s="91"/>
      <c r="B90" s="91"/>
      <c r="C90" s="91"/>
      <c r="D90" s="91"/>
      <c r="E90" s="91"/>
      <c r="F90" s="152" t="s">
        <v>212</v>
      </c>
      <c r="G90" s="84">
        <f>ROUND(SUM(G89-G74-G78-G82-G86),0)</f>
        <v>0</v>
      </c>
      <c r="H90" s="94"/>
      <c r="I90" s="159"/>
      <c r="J90" s="84">
        <f>ROUND(SUM(J89-J74-J78-J82-J86),0)</f>
        <v>0</v>
      </c>
      <c r="K90" s="94"/>
      <c r="L90" s="159"/>
      <c r="M90" s="84">
        <f>ROUND(SUM(M89-M74-M78-M82-M86),0)</f>
        <v>0</v>
      </c>
      <c r="N90" s="94"/>
      <c r="O90" s="159"/>
      <c r="P90" s="84">
        <f>ROUND(SUM(P89-P74-P78-P82-P86),0)</f>
        <v>0</v>
      </c>
      <c r="Q90" s="94"/>
      <c r="R90" s="159"/>
      <c r="S90" s="84">
        <f>ROUND(SUM(S89-S74-S78-S82-S86),0)</f>
        <v>0</v>
      </c>
      <c r="T90" s="169">
        <f t="shared" ref="T90:T92" si="27">ROUND(SUM(G90,J90,M90,P90,S90),0)</f>
        <v>0</v>
      </c>
      <c r="U90" s="239" t="s">
        <v>212</v>
      </c>
    </row>
    <row r="91" spans="1:21" x14ac:dyDescent="0.15">
      <c r="A91" s="91"/>
      <c r="B91" s="91"/>
      <c r="C91" s="91"/>
      <c r="D91" s="91"/>
      <c r="E91" s="91"/>
      <c r="F91" s="152" t="s">
        <v>57</v>
      </c>
      <c r="G91" s="85">
        <f>ROUND(SUM(G38,G47,G70-G64-G65,F75,F79,F83,F87),0)</f>
        <v>0</v>
      </c>
      <c r="H91" s="94"/>
      <c r="I91" s="159"/>
      <c r="J91" s="85">
        <f>ROUND(SUM(J38,J47,J70-J64-J65,I75,I79,I83,I87),0)</f>
        <v>0</v>
      </c>
      <c r="K91" s="94"/>
      <c r="L91" s="159"/>
      <c r="M91" s="85">
        <f>ROUND(SUM(M38,M47,M70-M64-M65,L75,L79,L83,L87),0)</f>
        <v>0</v>
      </c>
      <c r="N91" s="94"/>
      <c r="O91" s="159"/>
      <c r="P91" s="85">
        <f>ROUND(SUM(P38,P47,P70-P64-P65,O75,O79,O83,O87),0)</f>
        <v>0</v>
      </c>
      <c r="Q91" s="94"/>
      <c r="R91" s="159"/>
      <c r="S91" s="85">
        <f>ROUND(SUM(S38,S47,S70-S64-S65,R75,R79,R83,R87),0)</f>
        <v>0</v>
      </c>
      <c r="T91" s="169">
        <f t="shared" si="27"/>
        <v>0</v>
      </c>
      <c r="U91" s="239" t="s">
        <v>57</v>
      </c>
    </row>
    <row r="92" spans="1:21" ht="14" thickBot="1" x14ac:dyDescent="0.2">
      <c r="A92" s="152" t="s">
        <v>190</v>
      </c>
      <c r="B92" s="94" t="str">
        <f>IF($C$10&gt;0,$B$10,IF($E$10&gt;0,$D$10,"none"))</f>
        <v>MTDC</v>
      </c>
      <c r="C92" s="92"/>
      <c r="D92" s="92"/>
      <c r="E92" s="92"/>
      <c r="F92" s="152" t="s">
        <v>77</v>
      </c>
      <c r="G92" s="85">
        <f>ROUND(IF($B$92="MTDC",G91*N$7,IF($B$92="TDC",G89*N$7,0)),0)</f>
        <v>0</v>
      </c>
      <c r="H92" s="94"/>
      <c r="I92" s="159"/>
      <c r="J92" s="85">
        <f>ROUND(IF($B$92="MTDC",J91*O$7,IF($B$92="TDC",J89*O$7,0)),0)</f>
        <v>0</v>
      </c>
      <c r="K92" s="94"/>
      <c r="L92" s="159"/>
      <c r="M92" s="86">
        <f>ROUND(IF($B$92="MTDC",M91*P$7,IF($B$92="TDC",M89*P$7,0)),0)</f>
        <v>0</v>
      </c>
      <c r="N92" s="94"/>
      <c r="O92" s="159"/>
      <c r="P92" s="86">
        <f>ROUND(IF($B$92="MTDC",P91*Q$7,IF($B$92="TDC",P89*Q$7,0)),0)</f>
        <v>0</v>
      </c>
      <c r="Q92" s="94"/>
      <c r="R92" s="159"/>
      <c r="S92" s="86">
        <f>ROUND(IF($B$92="MTDC",S91*R$7,IF($B$92="TDC",S89*R$7,0)),0)</f>
        <v>0</v>
      </c>
      <c r="T92" s="169">
        <f t="shared" si="27"/>
        <v>0</v>
      </c>
      <c r="U92" s="239" t="s">
        <v>77</v>
      </c>
    </row>
    <row r="93" spans="1:21" s="54" customFormat="1" ht="17" thickBot="1" x14ac:dyDescent="0.25">
      <c r="A93" s="93"/>
      <c r="B93" s="93"/>
      <c r="C93" s="93"/>
      <c r="D93" s="93"/>
      <c r="E93" s="93"/>
      <c r="F93" s="151" t="s">
        <v>89</v>
      </c>
      <c r="G93" s="87">
        <f>ROUND(SUM(G89,G92),0)</f>
        <v>0</v>
      </c>
      <c r="H93" s="95"/>
      <c r="I93" s="160"/>
      <c r="J93" s="87">
        <f>ROUND(SUM(J89,J92),0)</f>
        <v>0</v>
      </c>
      <c r="K93" s="95"/>
      <c r="L93" s="160"/>
      <c r="M93" s="87">
        <f>ROUND(SUM(M89,M92),0)</f>
        <v>0</v>
      </c>
      <c r="N93" s="95"/>
      <c r="O93" s="160"/>
      <c r="P93" s="87">
        <f>ROUND(SUM(P89,P92),0)</f>
        <v>0</v>
      </c>
      <c r="Q93" s="95"/>
      <c r="R93" s="160"/>
      <c r="S93" s="87">
        <f>ROUND(SUM(S89,S92),0)</f>
        <v>0</v>
      </c>
      <c r="T93" s="170">
        <f>ROUND(SUM(T92,T89),0)</f>
        <v>0</v>
      </c>
      <c r="U93" s="240" t="s">
        <v>89</v>
      </c>
    </row>
    <row r="94" spans="1:21" x14ac:dyDescent="0.15">
      <c r="A94" s="56"/>
      <c r="B94" s="56"/>
      <c r="C94" s="56"/>
      <c r="D94" s="56"/>
      <c r="E94" s="56"/>
      <c r="F94" s="58"/>
      <c r="G94" s="58"/>
      <c r="H94" s="58"/>
      <c r="I94" s="58"/>
      <c r="J94" s="58"/>
      <c r="K94" s="57"/>
      <c r="L94" s="58"/>
      <c r="M94" s="58"/>
      <c r="N94" s="58"/>
      <c r="O94" s="58"/>
      <c r="P94" s="58"/>
      <c r="Q94" s="58"/>
      <c r="R94" s="58"/>
      <c r="S94" s="58"/>
      <c r="T94" s="58"/>
      <c r="U94" s="43"/>
    </row>
    <row r="95" spans="1:21" x14ac:dyDescent="0.15">
      <c r="A95" s="56"/>
      <c r="B95" s="56"/>
      <c r="C95" s="56"/>
      <c r="D95" s="56"/>
      <c r="E95" s="56"/>
      <c r="F95" s="58"/>
      <c r="G95" s="58"/>
      <c r="H95" s="58"/>
      <c r="I95" s="58"/>
      <c r="J95" s="58"/>
      <c r="K95" s="57"/>
      <c r="L95" s="58"/>
      <c r="M95" s="58"/>
      <c r="N95" s="58"/>
      <c r="O95" s="58"/>
      <c r="P95" s="58"/>
      <c r="Q95" s="58"/>
      <c r="R95" s="58"/>
      <c r="S95" s="58"/>
      <c r="T95" s="58"/>
      <c r="U95" s="43"/>
    </row>
  </sheetData>
  <mergeCells count="89">
    <mergeCell ref="N8:S9"/>
    <mergeCell ref="H55:I55"/>
    <mergeCell ref="K55:L55"/>
    <mergeCell ref="N55:O55"/>
    <mergeCell ref="H72:I72"/>
    <mergeCell ref="K72:L72"/>
    <mergeCell ref="O15:O17"/>
    <mergeCell ref="R15:R17"/>
    <mergeCell ref="Q55:R55"/>
    <mergeCell ref="Q72:R72"/>
    <mergeCell ref="S15:S17"/>
    <mergeCell ref="K46:L46"/>
    <mergeCell ref="N72:O72"/>
    <mergeCell ref="C87:E87"/>
    <mergeCell ref="C84:F84"/>
    <mergeCell ref="C48:E48"/>
    <mergeCell ref="B55:F55"/>
    <mergeCell ref="C76:F76"/>
    <mergeCell ref="C80:F80"/>
    <mergeCell ref="C75:E75"/>
    <mergeCell ref="C79:E79"/>
    <mergeCell ref="C83:E83"/>
    <mergeCell ref="A14:A15"/>
    <mergeCell ref="E14:G14"/>
    <mergeCell ref="H14:J14"/>
    <mergeCell ref="K14:M14"/>
    <mergeCell ref="N14:P14"/>
    <mergeCell ref="L15:L17"/>
    <mergeCell ref="M15:M17"/>
    <mergeCell ref="N15:N17"/>
    <mergeCell ref="G15:G17"/>
    <mergeCell ref="H15:H17"/>
    <mergeCell ref="I15:I17"/>
    <mergeCell ref="J15:J17"/>
    <mergeCell ref="K15:K17"/>
    <mergeCell ref="B15:B17"/>
    <mergeCell ref="D15:D17"/>
    <mergeCell ref="E15:E17"/>
    <mergeCell ref="F15:F17"/>
    <mergeCell ref="C15:C17"/>
    <mergeCell ref="N46:O46"/>
    <mergeCell ref="Q46:R46"/>
    <mergeCell ref="D45:F45"/>
    <mergeCell ref="H45:I45"/>
    <mergeCell ref="K45:L45"/>
    <mergeCell ref="N45:O45"/>
    <mergeCell ref="Q45:R45"/>
    <mergeCell ref="Q43:R43"/>
    <mergeCell ref="D43:F43"/>
    <mergeCell ref="H43:I43"/>
    <mergeCell ref="K43:L43"/>
    <mergeCell ref="N43:O43"/>
    <mergeCell ref="P15:P17"/>
    <mergeCell ref="Q15:Q17"/>
    <mergeCell ref="H76:I76"/>
    <mergeCell ref="K76:L76"/>
    <mergeCell ref="N76:O76"/>
    <mergeCell ref="D47:F47"/>
    <mergeCell ref="H47:I47"/>
    <mergeCell ref="K47:L47"/>
    <mergeCell ref="N47:O47"/>
    <mergeCell ref="K80:L80"/>
    <mergeCell ref="N80:O80"/>
    <mergeCell ref="Q80:R80"/>
    <mergeCell ref="Q88:R88"/>
    <mergeCell ref="H88:I88"/>
    <mergeCell ref="K88:L88"/>
    <mergeCell ref="N88:O88"/>
    <mergeCell ref="H84:I84"/>
    <mergeCell ref="K84:L84"/>
    <mergeCell ref="N84:O84"/>
    <mergeCell ref="H80:I80"/>
    <mergeCell ref="Q84:R84"/>
    <mergeCell ref="Q76:R76"/>
    <mergeCell ref="Q47:R47"/>
    <mergeCell ref="A1:J1"/>
    <mergeCell ref="K1:S1"/>
    <mergeCell ref="Q13:R13"/>
    <mergeCell ref="B8:J8"/>
    <mergeCell ref="K6:M6"/>
    <mergeCell ref="K2:M2"/>
    <mergeCell ref="B7:J7"/>
    <mergeCell ref="H13:I13"/>
    <mergeCell ref="K13:L13"/>
    <mergeCell ref="N13:O13"/>
    <mergeCell ref="Q14:S14"/>
    <mergeCell ref="E72:F72"/>
    <mergeCell ref="D46:F46"/>
    <mergeCell ref="H46:I46"/>
  </mergeCells>
  <pageMargins left="0.7" right="0.7" top="0.75" bottom="0.75" header="0.3" footer="0.3"/>
  <pageSetup scale="38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4"/>
  <sheetViews>
    <sheetView zoomScaleNormal="100" workbookViewId="0"/>
  </sheetViews>
  <sheetFormatPr baseColWidth="10" defaultColWidth="12.6640625" defaultRowHeight="13" x14ac:dyDescent="0.15"/>
  <cols>
    <col min="1" max="1" width="33.6640625" customWidth="1"/>
    <col min="2" max="2" width="18.5" customWidth="1"/>
    <col min="3" max="3" width="19.33203125" bestFit="1" customWidth="1"/>
    <col min="4" max="6" width="13" customWidth="1"/>
    <col min="7" max="7" width="12.6640625" customWidth="1"/>
    <col min="8" max="8" width="21.5" style="98" customWidth="1"/>
    <col min="9" max="9" width="11.83203125" style="98" hidden="1" customWidth="1"/>
    <col min="10" max="10" width="12.1640625" hidden="1" customWidth="1"/>
    <col min="11" max="12" width="11.83203125" hidden="1" customWidth="1"/>
    <col min="13" max="13" width="9.83203125" hidden="1" customWidth="1"/>
    <col min="14" max="14" width="10.5" hidden="1" customWidth="1"/>
    <col min="15" max="15" width="12" style="98" hidden="1" customWidth="1"/>
    <col min="16" max="16" width="28.6640625" customWidth="1"/>
  </cols>
  <sheetData>
    <row r="1" spans="1:16" ht="17" customHeight="1" x14ac:dyDescent="0.25">
      <c r="A1" s="315" t="s">
        <v>141</v>
      </c>
      <c r="B1" s="316">
        <f>'Standard Sponsor Budget'!B$2</f>
        <v>0</v>
      </c>
      <c r="C1" s="317"/>
      <c r="D1" s="316"/>
      <c r="E1" s="316"/>
      <c r="F1" s="316"/>
      <c r="G1" s="318" t="s">
        <v>142</v>
      </c>
      <c r="H1" s="319"/>
    </row>
    <row r="2" spans="1:16" ht="17" customHeight="1" x14ac:dyDescent="0.15">
      <c r="A2" s="320" t="s">
        <v>49</v>
      </c>
      <c r="B2" s="3">
        <f>'Standard Sponsor Budget'!B$3</f>
        <v>0</v>
      </c>
      <c r="C2" s="3"/>
      <c r="D2" s="3"/>
      <c r="E2" s="3"/>
      <c r="F2" s="3"/>
      <c r="G2" s="3"/>
      <c r="H2" s="321"/>
    </row>
    <row r="3" spans="1:16" ht="17" customHeight="1" x14ac:dyDescent="0.15">
      <c r="A3" s="320" t="s">
        <v>98</v>
      </c>
      <c r="B3" s="3">
        <f>'Standard Sponsor Budget'!B$4</f>
        <v>0</v>
      </c>
      <c r="C3" s="3"/>
      <c r="D3" s="3"/>
      <c r="E3" s="3"/>
      <c r="F3" s="3"/>
      <c r="G3" s="3"/>
      <c r="H3" s="321"/>
    </row>
    <row r="4" spans="1:16" ht="17" customHeight="1" x14ac:dyDescent="0.15">
      <c r="A4" s="320" t="s">
        <v>50</v>
      </c>
      <c r="B4" s="3">
        <f>'Standard Sponsor Budget'!B$6</f>
        <v>0</v>
      </c>
      <c r="C4" s="3"/>
      <c r="D4" s="3"/>
      <c r="E4" s="3"/>
      <c r="F4" s="3"/>
      <c r="G4" s="3"/>
      <c r="H4" s="321"/>
    </row>
    <row r="5" spans="1:16" ht="17" customHeight="1" x14ac:dyDescent="0.15">
      <c r="A5" s="320" t="s">
        <v>100</v>
      </c>
      <c r="B5" s="3">
        <f>'Standard Sponsor Budget'!B$7</f>
        <v>0</v>
      </c>
      <c r="C5" s="3"/>
      <c r="D5" s="3"/>
      <c r="E5" s="3"/>
      <c r="F5" s="3"/>
      <c r="G5" s="3"/>
      <c r="H5" s="321"/>
    </row>
    <row r="6" spans="1:16" ht="17" customHeight="1" thickBot="1" x14ac:dyDescent="0.2">
      <c r="A6" s="320" t="s">
        <v>99</v>
      </c>
      <c r="B6" s="3">
        <f>'Standard Sponsor Budget'!B$8</f>
        <v>0</v>
      </c>
      <c r="C6" s="3"/>
      <c r="D6" s="3"/>
      <c r="E6" s="3"/>
      <c r="F6" s="3"/>
      <c r="G6" s="3"/>
      <c r="H6" s="321"/>
    </row>
    <row r="7" spans="1:16" ht="17" customHeight="1" thickBot="1" x14ac:dyDescent="0.25">
      <c r="A7" s="320"/>
      <c r="B7" s="395" t="s">
        <v>143</v>
      </c>
      <c r="C7" s="396"/>
      <c r="D7" s="396"/>
      <c r="E7" s="396"/>
      <c r="F7" s="396"/>
      <c r="G7" s="396"/>
      <c r="H7" s="397"/>
      <c r="I7" s="99"/>
      <c r="J7" s="395" t="s">
        <v>144</v>
      </c>
      <c r="K7" s="396"/>
      <c r="L7" s="396"/>
      <c r="M7" s="396"/>
      <c r="N7" s="396"/>
      <c r="O7" s="397"/>
    </row>
    <row r="8" spans="1:16" ht="17" customHeight="1" x14ac:dyDescent="0.15">
      <c r="A8" s="320" t="s">
        <v>141</v>
      </c>
      <c r="B8" s="3"/>
      <c r="C8" s="3"/>
      <c r="D8" s="322"/>
      <c r="E8" s="322"/>
      <c r="F8" s="322"/>
      <c r="G8" s="322"/>
      <c r="H8" s="323"/>
      <c r="I8" s="101"/>
      <c r="M8" s="100"/>
      <c r="N8" s="100"/>
      <c r="O8" s="101"/>
    </row>
    <row r="9" spans="1:16" ht="17" customHeight="1" x14ac:dyDescent="0.2">
      <c r="A9" s="320" t="s">
        <v>145</v>
      </c>
      <c r="B9" s="324" t="s">
        <v>3</v>
      </c>
      <c r="C9" s="324"/>
      <c r="D9" s="324"/>
      <c r="E9" s="324"/>
      <c r="F9" s="324"/>
      <c r="G9" s="325"/>
      <c r="H9" s="323"/>
      <c r="I9" s="101"/>
      <c r="J9" s="102"/>
      <c r="K9" s="102"/>
      <c r="L9" s="102"/>
      <c r="M9" s="100"/>
      <c r="N9" s="100"/>
      <c r="O9" s="101"/>
    </row>
    <row r="10" spans="1:16" ht="17" customHeight="1" x14ac:dyDescent="0.2">
      <c r="A10" s="326" t="s">
        <v>178</v>
      </c>
      <c r="B10" s="327" t="s">
        <v>176</v>
      </c>
      <c r="C10" s="327" t="s">
        <v>177</v>
      </c>
      <c r="D10" s="327" t="s">
        <v>179</v>
      </c>
      <c r="E10" s="327" t="s">
        <v>179</v>
      </c>
      <c r="F10" s="327" t="s">
        <v>179</v>
      </c>
      <c r="G10" s="327" t="s">
        <v>179</v>
      </c>
      <c r="H10" s="328"/>
      <c r="I10" s="99"/>
      <c r="M10" s="42"/>
      <c r="N10" s="42"/>
      <c r="O10" s="99"/>
    </row>
    <row r="11" spans="1:16" ht="62.25" customHeight="1" x14ac:dyDescent="0.2">
      <c r="A11" s="329" t="s">
        <v>146</v>
      </c>
      <c r="B11" s="103" t="s">
        <v>147</v>
      </c>
      <c r="C11" s="103" t="s">
        <v>147</v>
      </c>
      <c r="D11" s="103" t="str">
        <f>'Standard Sponsor Budget'!$A$72</f>
        <v xml:space="preserve">   Subaward #1</v>
      </c>
      <c r="E11" s="103" t="str">
        <f>'Standard Sponsor Budget'!$A$76</f>
        <v xml:space="preserve">   Subaward #2</v>
      </c>
      <c r="F11" s="103" t="str">
        <f>'Standard Sponsor Budget'!$A$80</f>
        <v xml:space="preserve">   Subaward #3</v>
      </c>
      <c r="G11" s="103" t="str">
        <f>'Standard Sponsor Budget'!$A$84</f>
        <v xml:space="preserve">   Subaward #4</v>
      </c>
      <c r="H11" s="330" t="s">
        <v>148</v>
      </c>
      <c r="I11" s="104"/>
      <c r="J11" s="103" t="s">
        <v>149</v>
      </c>
      <c r="K11" s="103" t="s">
        <v>149</v>
      </c>
      <c r="L11" s="103" t="s">
        <v>149</v>
      </c>
      <c r="M11" s="103" t="s">
        <v>150</v>
      </c>
      <c r="N11" s="103" t="s">
        <v>151</v>
      </c>
      <c r="O11" s="103" t="s">
        <v>152</v>
      </c>
    </row>
    <row r="12" spans="1:16" ht="15.75" customHeight="1" x14ac:dyDescent="0.15">
      <c r="A12" s="320" t="s">
        <v>153</v>
      </c>
      <c r="B12" s="257">
        <f>'Standard Sponsor Budget'!G$39</f>
        <v>0</v>
      </c>
      <c r="C12" s="257"/>
      <c r="D12" s="331"/>
      <c r="E12" s="331"/>
      <c r="F12" s="331"/>
      <c r="G12" s="331"/>
      <c r="H12" s="332">
        <f t="shared" ref="H12:H33" si="0">SUM(B12:G12)</f>
        <v>0</v>
      </c>
      <c r="I12" s="252"/>
      <c r="J12" s="250"/>
      <c r="K12" s="250"/>
      <c r="L12" s="250"/>
      <c r="M12" s="250"/>
      <c r="N12" s="250"/>
      <c r="O12" s="252">
        <f t="shared" ref="O12:O36" si="1">SUM(J12:N12)</f>
        <v>0</v>
      </c>
      <c r="P12" s="105"/>
    </row>
    <row r="13" spans="1:16" ht="15.75" customHeight="1" x14ac:dyDescent="0.15">
      <c r="A13" s="320" t="s">
        <v>154</v>
      </c>
      <c r="B13" s="257">
        <f>'Standard Sponsor Budget'!G$40</f>
        <v>0</v>
      </c>
      <c r="C13" s="257"/>
      <c r="D13" s="331"/>
      <c r="E13" s="331"/>
      <c r="F13" s="331"/>
      <c r="G13" s="331"/>
      <c r="H13" s="332">
        <f t="shared" si="0"/>
        <v>0</v>
      </c>
      <c r="I13" s="252"/>
      <c r="J13" s="250"/>
      <c r="K13" s="250"/>
      <c r="L13" s="250"/>
      <c r="M13" s="250"/>
      <c r="N13" s="250"/>
      <c r="O13" s="252">
        <f t="shared" si="1"/>
        <v>0</v>
      </c>
      <c r="P13" s="105"/>
    </row>
    <row r="14" spans="1:16" ht="15.75" customHeight="1" x14ac:dyDescent="0.15">
      <c r="A14" s="320" t="s">
        <v>155</v>
      </c>
      <c r="B14" s="257">
        <f>'Standard Sponsor Budget'!G$41</f>
        <v>0</v>
      </c>
      <c r="C14" s="257"/>
      <c r="D14" s="331"/>
      <c r="E14" s="331"/>
      <c r="F14" s="331"/>
      <c r="G14" s="331"/>
      <c r="H14" s="332">
        <f t="shared" si="0"/>
        <v>0</v>
      </c>
      <c r="I14" s="252"/>
      <c r="J14" s="250"/>
      <c r="K14" s="250"/>
      <c r="L14" s="250"/>
      <c r="M14" s="250"/>
      <c r="N14" s="250"/>
      <c r="O14" s="252">
        <f t="shared" si="1"/>
        <v>0</v>
      </c>
      <c r="P14" s="105"/>
    </row>
    <row r="15" spans="1:16" ht="15.75" customHeight="1" x14ac:dyDescent="0.15">
      <c r="A15" s="320" t="s">
        <v>156</v>
      </c>
      <c r="B15" s="257">
        <f>'Standard Sponsor Budget'!G$45</f>
        <v>0</v>
      </c>
      <c r="C15" s="257"/>
      <c r="D15" s="331"/>
      <c r="E15" s="331"/>
      <c r="F15" s="331"/>
      <c r="G15" s="331"/>
      <c r="H15" s="332">
        <f t="shared" si="0"/>
        <v>0</v>
      </c>
      <c r="I15" s="252"/>
      <c r="J15" s="250"/>
      <c r="K15" s="250"/>
      <c r="L15" s="250"/>
      <c r="M15" s="250"/>
      <c r="N15" s="250"/>
      <c r="O15" s="252">
        <f t="shared" si="1"/>
        <v>0</v>
      </c>
      <c r="P15" s="105"/>
    </row>
    <row r="16" spans="1:16" ht="15.75" customHeight="1" x14ac:dyDescent="0.15">
      <c r="A16" s="320" t="s">
        <v>157</v>
      </c>
      <c r="B16" s="257">
        <f>'Standard Sponsor Budget'!G$46</f>
        <v>0</v>
      </c>
      <c r="C16" s="257"/>
      <c r="D16" s="331"/>
      <c r="E16" s="331"/>
      <c r="F16" s="331"/>
      <c r="G16" s="331"/>
      <c r="H16" s="332">
        <f t="shared" si="0"/>
        <v>0</v>
      </c>
      <c r="I16" s="252"/>
      <c r="J16" s="250"/>
      <c r="K16" s="250"/>
      <c r="L16" s="250"/>
      <c r="M16" s="250"/>
      <c r="N16" s="250"/>
      <c r="O16" s="252">
        <f t="shared" si="1"/>
        <v>0</v>
      </c>
      <c r="P16" s="105"/>
    </row>
    <row r="17" spans="1:16" ht="15.75" customHeight="1" x14ac:dyDescent="0.15">
      <c r="A17" s="320" t="s">
        <v>128</v>
      </c>
      <c r="B17" s="257">
        <f>'Standard Sponsor Budget'!G$59+'Standard Sponsor Budget'!G$60+'Standard Sponsor Budget'!G$61+'Standard Sponsor Budget'!G$62+'Standard Sponsor Budget'!G$63+'Standard Sponsor Budget'!G$69</f>
        <v>0</v>
      </c>
      <c r="C17" s="257">
        <f>'Standard Sponsor Budget'!G$51+'Standard Sponsor Budget'!G$52+'Standard Sponsor Budget'!G$53</f>
        <v>0</v>
      </c>
      <c r="D17" s="331"/>
      <c r="E17" s="331"/>
      <c r="F17" s="331"/>
      <c r="G17" s="331"/>
      <c r="H17" s="332">
        <f t="shared" si="0"/>
        <v>0</v>
      </c>
      <c r="I17" s="252"/>
      <c r="J17" s="250"/>
      <c r="K17" s="250"/>
      <c r="L17" s="250"/>
      <c r="M17" s="250"/>
      <c r="N17" s="250"/>
      <c r="O17" s="252">
        <f t="shared" si="1"/>
        <v>0</v>
      </c>
      <c r="P17" s="106"/>
    </row>
    <row r="18" spans="1:16" ht="15.75" customHeight="1" x14ac:dyDescent="0.15">
      <c r="A18" s="320" t="s">
        <v>158</v>
      </c>
      <c r="B18" s="257">
        <f>'Standard Sponsor Budget'!G$64+'Standard Sponsor Budget'!G$65</f>
        <v>0</v>
      </c>
      <c r="C18" s="257">
        <f>'Standard Sponsor Budget'!G$49+'Standard Sponsor Budget'!G$50</f>
        <v>0</v>
      </c>
      <c r="D18" s="331"/>
      <c r="E18" s="331"/>
      <c r="F18" s="331"/>
      <c r="G18" s="331"/>
      <c r="H18" s="332">
        <f t="shared" si="0"/>
        <v>0</v>
      </c>
      <c r="I18" s="252"/>
      <c r="J18" s="250"/>
      <c r="K18" s="250"/>
      <c r="L18" s="250"/>
      <c r="M18" s="250"/>
      <c r="N18" s="250"/>
      <c r="O18" s="252">
        <f t="shared" si="1"/>
        <v>0</v>
      </c>
      <c r="P18" s="105"/>
    </row>
    <row r="19" spans="1:16" ht="15.75" customHeight="1" x14ac:dyDescent="0.15">
      <c r="A19" s="320" t="s">
        <v>159</v>
      </c>
      <c r="B19" s="257">
        <v>0</v>
      </c>
      <c r="C19" s="257"/>
      <c r="D19" s="331"/>
      <c r="E19" s="331"/>
      <c r="F19" s="331"/>
      <c r="G19" s="331"/>
      <c r="H19" s="332">
        <f t="shared" si="0"/>
        <v>0</v>
      </c>
      <c r="I19" s="252"/>
      <c r="J19" s="250"/>
      <c r="K19" s="250"/>
      <c r="L19" s="250"/>
      <c r="M19" s="250"/>
      <c r="N19" s="250"/>
      <c r="O19" s="252">
        <f t="shared" si="1"/>
        <v>0</v>
      </c>
      <c r="P19" s="105"/>
    </row>
    <row r="20" spans="1:16" ht="15.75" customHeight="1" x14ac:dyDescent="0.15">
      <c r="A20" s="320" t="s">
        <v>160</v>
      </c>
      <c r="B20" s="257">
        <v>0</v>
      </c>
      <c r="C20" s="257"/>
      <c r="D20" s="331"/>
      <c r="E20" s="331"/>
      <c r="F20" s="331"/>
      <c r="G20" s="331"/>
      <c r="H20" s="332">
        <f t="shared" si="0"/>
        <v>0</v>
      </c>
      <c r="I20" s="252"/>
      <c r="J20" s="250"/>
      <c r="K20" s="250"/>
      <c r="L20" s="250"/>
      <c r="M20" s="250"/>
      <c r="N20" s="250"/>
      <c r="O20" s="252">
        <f t="shared" si="1"/>
        <v>0</v>
      </c>
      <c r="P20" s="105"/>
    </row>
    <row r="21" spans="1:16" ht="15.75" customHeight="1" x14ac:dyDescent="0.15">
      <c r="A21" s="320" t="s">
        <v>161</v>
      </c>
      <c r="B21" s="257">
        <v>0</v>
      </c>
      <c r="C21" s="257"/>
      <c r="D21" s="331"/>
      <c r="E21" s="331"/>
      <c r="F21" s="331"/>
      <c r="G21" s="331"/>
      <c r="H21" s="332">
        <f t="shared" si="0"/>
        <v>0</v>
      </c>
      <c r="I21" s="252"/>
      <c r="J21" s="250"/>
      <c r="K21" s="250"/>
      <c r="L21" s="250"/>
      <c r="M21" s="250"/>
      <c r="N21" s="250"/>
      <c r="O21" s="252">
        <f t="shared" si="1"/>
        <v>0</v>
      </c>
      <c r="P21" s="105"/>
    </row>
    <row r="22" spans="1:16" ht="15.75" customHeight="1" x14ac:dyDescent="0.15">
      <c r="A22" s="320" t="s">
        <v>162</v>
      </c>
      <c r="B22" s="257">
        <v>0</v>
      </c>
      <c r="C22" s="257"/>
      <c r="D22" s="331"/>
      <c r="E22" s="331"/>
      <c r="F22" s="331"/>
      <c r="G22" s="331"/>
      <c r="H22" s="332">
        <f t="shared" si="0"/>
        <v>0</v>
      </c>
      <c r="I22" s="252"/>
      <c r="J22" s="250"/>
      <c r="K22" s="250"/>
      <c r="L22" s="250"/>
      <c r="M22" s="250"/>
      <c r="N22" s="250"/>
      <c r="O22" s="252">
        <f t="shared" si="1"/>
        <v>0</v>
      </c>
      <c r="P22" s="105"/>
    </row>
    <row r="23" spans="1:16" ht="15.75" customHeight="1" x14ac:dyDescent="0.15">
      <c r="A23" s="320" t="s">
        <v>122</v>
      </c>
      <c r="B23" s="257">
        <f>'Standard Sponsor Budget'!G$67</f>
        <v>0</v>
      </c>
      <c r="C23" s="257"/>
      <c r="D23" s="331"/>
      <c r="E23" s="331"/>
      <c r="F23" s="331"/>
      <c r="G23" s="331"/>
      <c r="H23" s="332">
        <f t="shared" si="0"/>
        <v>0</v>
      </c>
      <c r="I23" s="252"/>
      <c r="J23" s="250"/>
      <c r="K23" s="250"/>
      <c r="L23" s="250"/>
      <c r="M23" s="250"/>
      <c r="N23" s="250"/>
      <c r="O23" s="252">
        <f t="shared" si="1"/>
        <v>0</v>
      </c>
      <c r="P23" s="105"/>
    </row>
    <row r="24" spans="1:16" ht="15.75" customHeight="1" x14ac:dyDescent="0.15">
      <c r="A24" s="320" t="s">
        <v>163</v>
      </c>
      <c r="B24" s="257">
        <f>'Standard Sponsor Budget'!G$56+'Standard Sponsor Budget'!G$68</f>
        <v>0</v>
      </c>
      <c r="C24" s="257"/>
      <c r="D24" s="331"/>
      <c r="E24" s="331"/>
      <c r="F24" s="331"/>
      <c r="G24" s="331"/>
      <c r="H24" s="332">
        <f t="shared" si="0"/>
        <v>0</v>
      </c>
      <c r="I24" s="252"/>
      <c r="J24" s="250"/>
      <c r="K24" s="250"/>
      <c r="L24" s="250"/>
      <c r="M24" s="250"/>
      <c r="N24" s="250"/>
      <c r="O24" s="252">
        <f t="shared" si="1"/>
        <v>0</v>
      </c>
      <c r="P24" s="105"/>
    </row>
    <row r="25" spans="1:16" ht="15.75" customHeight="1" x14ac:dyDescent="0.15">
      <c r="A25" s="320" t="s">
        <v>164</v>
      </c>
      <c r="B25" s="257">
        <v>0</v>
      </c>
      <c r="C25" s="257"/>
      <c r="D25" s="331"/>
      <c r="E25" s="331"/>
      <c r="F25" s="331"/>
      <c r="G25" s="331"/>
      <c r="H25" s="332">
        <f t="shared" si="0"/>
        <v>0</v>
      </c>
      <c r="I25" s="252"/>
      <c r="J25" s="250"/>
      <c r="K25" s="250"/>
      <c r="L25" s="250"/>
      <c r="M25" s="250"/>
      <c r="N25" s="250"/>
      <c r="O25" s="252">
        <f t="shared" si="1"/>
        <v>0</v>
      </c>
      <c r="P25" s="105"/>
    </row>
    <row r="26" spans="1:16" ht="15.75" customHeight="1" x14ac:dyDescent="0.15">
      <c r="A26" s="320" t="s">
        <v>165</v>
      </c>
      <c r="B26" s="257">
        <f>'Standard Sponsor Budget'!G$58</f>
        <v>0</v>
      </c>
      <c r="C26" s="257"/>
      <c r="D26" s="331"/>
      <c r="E26" s="331"/>
      <c r="F26" s="331"/>
      <c r="G26" s="331"/>
      <c r="H26" s="332">
        <f t="shared" si="0"/>
        <v>0</v>
      </c>
      <c r="I26" s="252"/>
      <c r="J26" s="250"/>
      <c r="K26" s="250"/>
      <c r="L26" s="250"/>
      <c r="M26" s="250"/>
      <c r="N26" s="250"/>
      <c r="O26" s="252">
        <f t="shared" si="1"/>
        <v>0</v>
      </c>
      <c r="P26" s="105"/>
    </row>
    <row r="27" spans="1:16" s="35" customFormat="1" ht="15.75" customHeight="1" x14ac:dyDescent="0.15">
      <c r="A27" s="333" t="s">
        <v>166</v>
      </c>
      <c r="B27" s="257">
        <f>'Standard Sponsor Budget'!G$66</f>
        <v>0</v>
      </c>
      <c r="C27" s="257"/>
      <c r="D27" s="331"/>
      <c r="E27" s="331"/>
      <c r="F27" s="331"/>
      <c r="G27" s="331"/>
      <c r="H27" s="332">
        <f t="shared" si="0"/>
        <v>0</v>
      </c>
      <c r="I27" s="252"/>
      <c r="J27" s="253"/>
      <c r="K27" s="253"/>
      <c r="L27" s="253"/>
      <c r="M27" s="253"/>
      <c r="N27" s="253"/>
      <c r="O27" s="252">
        <f t="shared" si="1"/>
        <v>0</v>
      </c>
      <c r="P27" s="107"/>
    </row>
    <row r="28" spans="1:16" ht="15.75" customHeight="1" x14ac:dyDescent="0.15">
      <c r="A28" s="320" t="s">
        <v>167</v>
      </c>
      <c r="B28" s="257">
        <v>0</v>
      </c>
      <c r="C28" s="257"/>
      <c r="D28" s="331"/>
      <c r="E28" s="331"/>
      <c r="F28" s="331"/>
      <c r="G28" s="331"/>
      <c r="H28" s="332">
        <f t="shared" si="0"/>
        <v>0</v>
      </c>
      <c r="I28" s="252"/>
      <c r="J28" s="250"/>
      <c r="K28" s="250"/>
      <c r="L28" s="250"/>
      <c r="M28" s="250"/>
      <c r="N28" s="250"/>
      <c r="O28" s="252">
        <f t="shared" si="1"/>
        <v>0</v>
      </c>
      <c r="P28" s="105"/>
    </row>
    <row r="29" spans="1:16" ht="15.75" customHeight="1" x14ac:dyDescent="0.15">
      <c r="A29" s="320" t="s">
        <v>168</v>
      </c>
      <c r="B29" s="257">
        <v>0</v>
      </c>
      <c r="C29" s="257"/>
      <c r="D29" s="331"/>
      <c r="E29" s="331"/>
      <c r="F29" s="331"/>
      <c r="G29" s="331"/>
      <c r="H29" s="332">
        <f t="shared" si="0"/>
        <v>0</v>
      </c>
      <c r="I29" s="252"/>
      <c r="J29" s="250"/>
      <c r="K29" s="250"/>
      <c r="L29" s="250"/>
      <c r="M29" s="250"/>
      <c r="N29" s="250"/>
      <c r="O29" s="252">
        <f t="shared" si="1"/>
        <v>0</v>
      </c>
      <c r="P29" s="105"/>
    </row>
    <row r="30" spans="1:16" ht="15.75" customHeight="1" x14ac:dyDescent="0.15">
      <c r="A30" s="320" t="s">
        <v>169</v>
      </c>
      <c r="B30" s="257">
        <f>'Standard Sponsor Budget'!G$57</f>
        <v>0</v>
      </c>
      <c r="C30" s="257"/>
      <c r="D30" s="331"/>
      <c r="E30" s="331"/>
      <c r="F30" s="331"/>
      <c r="G30" s="331"/>
      <c r="H30" s="332">
        <f t="shared" si="0"/>
        <v>0</v>
      </c>
      <c r="I30" s="252"/>
      <c r="J30" s="250"/>
      <c r="K30" s="250"/>
      <c r="L30" s="250"/>
      <c r="M30" s="250"/>
      <c r="N30" s="250"/>
      <c r="O30" s="252">
        <f t="shared" si="1"/>
        <v>0</v>
      </c>
      <c r="P30" s="105"/>
    </row>
    <row r="31" spans="1:16" ht="15.75" customHeight="1" x14ac:dyDescent="0.15">
      <c r="A31" s="320" t="s">
        <v>170</v>
      </c>
      <c r="B31" s="257">
        <f>'Standard Sponsor Budget'!G$43</f>
        <v>0</v>
      </c>
      <c r="C31" s="257"/>
      <c r="D31" s="331"/>
      <c r="E31" s="331"/>
      <c r="F31" s="331"/>
      <c r="G31" s="331"/>
      <c r="H31" s="332">
        <f t="shared" si="0"/>
        <v>0</v>
      </c>
      <c r="I31" s="252"/>
      <c r="J31" s="250"/>
      <c r="K31" s="250"/>
      <c r="L31" s="250"/>
      <c r="M31" s="250"/>
      <c r="N31" s="250"/>
      <c r="O31" s="252">
        <f t="shared" si="1"/>
        <v>0</v>
      </c>
      <c r="P31" s="105"/>
    </row>
    <row r="32" spans="1:16" ht="15.75" customHeight="1" x14ac:dyDescent="0.15">
      <c r="A32" s="320" t="s">
        <v>171</v>
      </c>
      <c r="B32" s="257">
        <v>0</v>
      </c>
      <c r="C32" s="257"/>
      <c r="D32" s="331"/>
      <c r="E32" s="331"/>
      <c r="F32" s="331"/>
      <c r="G32" s="331"/>
      <c r="H32" s="332">
        <f t="shared" si="0"/>
        <v>0</v>
      </c>
      <c r="I32" s="252"/>
      <c r="J32" s="250"/>
      <c r="K32" s="250"/>
      <c r="L32" s="250"/>
      <c r="M32" s="250"/>
      <c r="N32" s="250"/>
      <c r="O32" s="252">
        <f t="shared" si="1"/>
        <v>0</v>
      </c>
      <c r="P32" s="105"/>
    </row>
    <row r="33" spans="1:16" ht="15.75" customHeight="1" x14ac:dyDescent="0.15">
      <c r="A33" s="320" t="s">
        <v>172</v>
      </c>
      <c r="B33" s="331"/>
      <c r="C33" s="331"/>
      <c r="D33" s="334">
        <f>'Standard Sponsor Budget'!G$75</f>
        <v>0</v>
      </c>
      <c r="E33" s="334">
        <f>'Standard Sponsor Budget'!G$79</f>
        <v>0</v>
      </c>
      <c r="F33" s="334">
        <f>'Standard Sponsor Budget'!G$83</f>
        <v>0</v>
      </c>
      <c r="G33" s="334">
        <f>'Standard Sponsor Budget'!G$87</f>
        <v>0</v>
      </c>
      <c r="H33" s="332">
        <f t="shared" si="0"/>
        <v>0</v>
      </c>
      <c r="I33" s="252"/>
      <c r="J33" s="251"/>
      <c r="K33" s="251"/>
      <c r="L33" s="251"/>
      <c r="M33" s="251"/>
      <c r="N33" s="250">
        <v>0</v>
      </c>
      <c r="O33" s="252">
        <f t="shared" si="1"/>
        <v>0</v>
      </c>
      <c r="P33" s="105"/>
    </row>
    <row r="34" spans="1:16" ht="15.75" customHeight="1" x14ac:dyDescent="0.15">
      <c r="A34" s="335" t="s">
        <v>173</v>
      </c>
      <c r="B34" s="255"/>
      <c r="C34" s="255"/>
      <c r="D34" s="255"/>
      <c r="E34" s="255"/>
      <c r="F34" s="255"/>
      <c r="G34" s="255"/>
      <c r="H34" s="336">
        <f t="shared" ref="H34" si="2">SUM(B34:G34)</f>
        <v>0</v>
      </c>
      <c r="I34" s="252"/>
      <c r="J34" s="254">
        <v>0</v>
      </c>
      <c r="K34" s="254"/>
      <c r="L34" s="254">
        <v>0</v>
      </c>
      <c r="M34" s="254"/>
      <c r="N34" s="254"/>
      <c r="O34" s="255">
        <f t="shared" si="1"/>
        <v>0</v>
      </c>
      <c r="P34" s="105"/>
    </row>
    <row r="35" spans="1:16" s="3" customFormat="1" ht="15.75" customHeight="1" x14ac:dyDescent="0.15">
      <c r="A35" s="337" t="s">
        <v>174</v>
      </c>
      <c r="B35" s="255"/>
      <c r="C35" s="255"/>
      <c r="D35" s="255"/>
      <c r="E35" s="255"/>
      <c r="F35" s="255"/>
      <c r="G35" s="255"/>
      <c r="H35" s="336"/>
      <c r="I35" s="252"/>
      <c r="J35" s="255"/>
      <c r="K35" s="255"/>
      <c r="L35" s="255"/>
      <c r="M35" s="255">
        <v>0</v>
      </c>
      <c r="N35" s="255"/>
      <c r="O35" s="255">
        <f t="shared" si="1"/>
        <v>0</v>
      </c>
      <c r="P35" s="108"/>
    </row>
    <row r="36" spans="1:16" ht="15.75" customHeight="1" x14ac:dyDescent="0.15">
      <c r="A36" s="337" t="s">
        <v>121</v>
      </c>
      <c r="B36" s="256"/>
      <c r="C36" s="256"/>
      <c r="D36" s="256"/>
      <c r="E36" s="256"/>
      <c r="F36" s="256"/>
      <c r="G36" s="256"/>
      <c r="H36" s="338"/>
      <c r="I36" s="252"/>
      <c r="J36" s="256"/>
      <c r="K36" s="256"/>
      <c r="L36" s="256"/>
      <c r="M36" s="256">
        <v>0</v>
      </c>
      <c r="N36" s="256"/>
      <c r="O36" s="256">
        <f t="shared" si="1"/>
        <v>0</v>
      </c>
      <c r="P36" s="105"/>
    </row>
    <row r="37" spans="1:16" ht="15.75" customHeight="1" x14ac:dyDescent="0.15">
      <c r="A37" s="339"/>
      <c r="B37" s="257"/>
      <c r="C37" s="257"/>
      <c r="D37" s="257"/>
      <c r="E37" s="257"/>
      <c r="F37" s="257"/>
      <c r="G37" s="257"/>
      <c r="H37" s="332"/>
      <c r="I37" s="252"/>
      <c r="J37" s="257"/>
      <c r="K37" s="257"/>
      <c r="L37" s="257"/>
      <c r="M37" s="257"/>
      <c r="N37" s="257"/>
      <c r="O37" s="252"/>
      <c r="P37" s="105"/>
    </row>
    <row r="38" spans="1:16" ht="15.75" customHeight="1" x14ac:dyDescent="0.15">
      <c r="A38" s="320" t="s">
        <v>9</v>
      </c>
      <c r="B38" s="257">
        <f t="shared" ref="B38:H38" si="3">ROUND(SUM(B12:B37),0)</f>
        <v>0</v>
      </c>
      <c r="C38" s="257">
        <f t="shared" si="3"/>
        <v>0</v>
      </c>
      <c r="D38" s="257">
        <f t="shared" si="3"/>
        <v>0</v>
      </c>
      <c r="E38" s="257">
        <f t="shared" si="3"/>
        <v>0</v>
      </c>
      <c r="F38" s="257">
        <f t="shared" si="3"/>
        <v>0</v>
      </c>
      <c r="G38" s="257">
        <f t="shared" si="3"/>
        <v>0</v>
      </c>
      <c r="H38" s="340">
        <f t="shared" si="3"/>
        <v>0</v>
      </c>
      <c r="I38" s="252"/>
      <c r="J38" s="250">
        <f t="shared" ref="J38:O38" si="4">SUM(J12:J37)</f>
        <v>0</v>
      </c>
      <c r="K38" s="250">
        <f t="shared" si="4"/>
        <v>0</v>
      </c>
      <c r="L38" s="250">
        <f t="shared" si="4"/>
        <v>0</v>
      </c>
      <c r="M38" s="250">
        <f t="shared" si="4"/>
        <v>0</v>
      </c>
      <c r="N38" s="250">
        <f t="shared" si="4"/>
        <v>0</v>
      </c>
      <c r="O38" s="250">
        <f t="shared" si="4"/>
        <v>0</v>
      </c>
      <c r="P38" s="105"/>
    </row>
    <row r="39" spans="1:16" ht="15.75" customHeight="1" x14ac:dyDescent="0.15">
      <c r="A39" s="320"/>
      <c r="B39" s="257"/>
      <c r="C39" s="257"/>
      <c r="D39" s="257"/>
      <c r="E39" s="257"/>
      <c r="F39" s="257"/>
      <c r="G39" s="257"/>
      <c r="H39" s="332"/>
      <c r="I39" s="252"/>
      <c r="J39" s="250"/>
      <c r="K39" s="250"/>
      <c r="L39" s="250"/>
      <c r="M39" s="250"/>
      <c r="N39" s="250"/>
      <c r="O39" s="252"/>
      <c r="P39" s="105"/>
    </row>
    <row r="40" spans="1:16" ht="15.75" customHeight="1" x14ac:dyDescent="0.15">
      <c r="A40" s="320" t="s">
        <v>175</v>
      </c>
      <c r="B40" s="249">
        <f>ROUND(IF('Standard Sponsor Budget'!$B$92="MTDC",(B38-B18-B31)*'Standard Sponsor Budget'!N$7,IF('Standard Sponsor Budget'!$B$92="TDC",'Standard SAP Budgets'!B38*'Standard Sponsor Budget'!N$7,0)),0)</f>
        <v>0</v>
      </c>
      <c r="C40" s="249">
        <f>ROUND(IF('Standard Sponsor Budget'!$B$92="MTDC",(C38*0),IF('Standard Sponsor Budget'!$B$92="TDC",'Standard SAP Budgets'!C38*'Standard Sponsor Budget'!N$7,0)),0)</f>
        <v>0</v>
      </c>
      <c r="D40" s="249">
        <f>ROUND(IF('Standard Sponsor Budget'!$B$92="MTDC",'Standard Sponsor Budget'!F$75*'Standard Sponsor Budget'!N$7,IF('Standard Sponsor Budget'!$B$92="TDC",D38*'Standard Sponsor Budget'!N$7,0)),0)</f>
        <v>0</v>
      </c>
      <c r="E40" s="249">
        <f>ROUND(IF('Standard Sponsor Budget'!$B$92="MTDC",'Standard Sponsor Budget'!F$79*'Standard Sponsor Budget'!N$7,IF('Standard Sponsor Budget'!$B$92="TDC",E38*'Standard Sponsor Budget'!N$7,0)),0)</f>
        <v>0</v>
      </c>
      <c r="F40" s="249">
        <f>ROUND(IF('Standard Sponsor Budget'!$B$92="MTDC",'Standard Sponsor Budget'!F$83*'Standard Sponsor Budget'!N$7,IF('Standard Sponsor Budget'!$B$92="TDC",F38*'Standard Sponsor Budget'!N$7,0)),0)</f>
        <v>0</v>
      </c>
      <c r="G40" s="249">
        <f>ROUND(IF('Standard Sponsor Budget'!$B$92="MTDC",'Standard Sponsor Budget'!F$87*'Standard Sponsor Budget'!N$7,IF('Standard Sponsor Budget'!$B$92="TDC",G38*'Standard Sponsor Budget'!N$7,0)),0)</f>
        <v>0</v>
      </c>
      <c r="H40" s="341">
        <f>ROUND(SUM(B40:G40),0)</f>
        <v>0</v>
      </c>
      <c r="I40" s="252"/>
      <c r="J40" s="249">
        <v>0</v>
      </c>
      <c r="K40" s="249">
        <v>0</v>
      </c>
      <c r="L40" s="249">
        <v>0</v>
      </c>
      <c r="M40" s="249">
        <v>0</v>
      </c>
      <c r="N40" s="249">
        <v>0</v>
      </c>
      <c r="O40" s="258">
        <f>SUM(J40:N40)</f>
        <v>0</v>
      </c>
      <c r="P40" s="105"/>
    </row>
    <row r="41" spans="1:16" ht="15.75" customHeight="1" thickBot="1" x14ac:dyDescent="0.2">
      <c r="A41" s="320"/>
      <c r="B41" s="259">
        <f t="shared" ref="B41:H41" si="5">ROUND(SUM(B38,B40),0)</f>
        <v>0</v>
      </c>
      <c r="C41" s="259">
        <f t="shared" si="5"/>
        <v>0</v>
      </c>
      <c r="D41" s="259">
        <f t="shared" si="5"/>
        <v>0</v>
      </c>
      <c r="E41" s="259">
        <f t="shared" si="5"/>
        <v>0</v>
      </c>
      <c r="F41" s="259">
        <f t="shared" si="5"/>
        <v>0</v>
      </c>
      <c r="G41" s="259">
        <f t="shared" si="5"/>
        <v>0</v>
      </c>
      <c r="H41" s="342">
        <f t="shared" si="5"/>
        <v>0</v>
      </c>
      <c r="I41" s="252"/>
      <c r="J41" s="259">
        <f t="shared" ref="J41:O41" si="6">+J38+J40</f>
        <v>0</v>
      </c>
      <c r="K41" s="259">
        <f t="shared" si="6"/>
        <v>0</v>
      </c>
      <c r="L41" s="259">
        <f t="shared" si="6"/>
        <v>0</v>
      </c>
      <c r="M41" s="259">
        <f t="shared" si="6"/>
        <v>0</v>
      </c>
      <c r="N41" s="259">
        <f t="shared" si="6"/>
        <v>0</v>
      </c>
      <c r="O41" s="259">
        <f t="shared" si="6"/>
        <v>0</v>
      </c>
      <c r="P41" s="105"/>
    </row>
    <row r="42" spans="1:16" ht="12.75" customHeight="1" thickTop="1" x14ac:dyDescent="0.15">
      <c r="A42" s="320"/>
      <c r="B42" s="3"/>
      <c r="C42" s="3"/>
      <c r="D42" s="3"/>
      <c r="E42" s="3"/>
      <c r="F42" s="3"/>
      <c r="G42" s="3"/>
      <c r="H42" s="321"/>
    </row>
    <row r="43" spans="1:16" ht="12.75" customHeight="1" x14ac:dyDescent="0.15">
      <c r="A43" s="320" t="s">
        <v>255</v>
      </c>
      <c r="B43" s="3"/>
      <c r="C43" s="3"/>
      <c r="D43" s="3"/>
      <c r="E43" s="3"/>
      <c r="F43" s="3"/>
      <c r="G43" s="3"/>
      <c r="H43" s="321"/>
    </row>
    <row r="44" spans="1:16" ht="12.75" customHeight="1" thickBot="1" x14ac:dyDescent="0.25">
      <c r="A44" s="343"/>
      <c r="B44" s="344"/>
      <c r="C44" s="344"/>
      <c r="D44" s="345"/>
      <c r="E44" s="345"/>
      <c r="F44" s="345"/>
      <c r="G44" s="345"/>
      <c r="H44" s="346"/>
    </row>
    <row r="45" spans="1:16" ht="17" customHeight="1" x14ac:dyDescent="0.25">
      <c r="A45" s="315" t="s">
        <v>141</v>
      </c>
      <c r="B45" s="316">
        <f>'Standard Sponsor Budget'!B$2</f>
        <v>0</v>
      </c>
      <c r="C45" s="317"/>
      <c r="D45" s="316"/>
      <c r="E45" s="316"/>
      <c r="F45" s="316"/>
      <c r="G45" s="318" t="s">
        <v>142</v>
      </c>
      <c r="H45" s="319"/>
    </row>
    <row r="46" spans="1:16" ht="17" customHeight="1" x14ac:dyDescent="0.15">
      <c r="A46" s="320" t="s">
        <v>49</v>
      </c>
      <c r="B46" s="3">
        <f>'Standard Sponsor Budget'!B$3</f>
        <v>0</v>
      </c>
      <c r="C46" s="3"/>
      <c r="D46" s="3"/>
      <c r="E46" s="3"/>
      <c r="F46" s="3"/>
      <c r="G46" s="3"/>
      <c r="H46" s="321"/>
    </row>
    <row r="47" spans="1:16" ht="17" customHeight="1" x14ac:dyDescent="0.15">
      <c r="A47" s="320" t="s">
        <v>98</v>
      </c>
      <c r="B47" s="3">
        <f>'Standard Sponsor Budget'!B$4</f>
        <v>0</v>
      </c>
      <c r="C47" s="3"/>
      <c r="D47" s="3"/>
      <c r="E47" s="3"/>
      <c r="F47" s="3"/>
      <c r="G47" s="3"/>
      <c r="H47" s="321"/>
    </row>
    <row r="48" spans="1:16" ht="17" customHeight="1" x14ac:dyDescent="0.15">
      <c r="A48" s="320" t="s">
        <v>50</v>
      </c>
      <c r="B48" s="3">
        <f>'Standard Sponsor Budget'!B$6</f>
        <v>0</v>
      </c>
      <c r="C48" s="3"/>
      <c r="D48" s="3"/>
      <c r="E48" s="3"/>
      <c r="F48" s="3"/>
      <c r="G48" s="3"/>
      <c r="H48" s="321"/>
    </row>
    <row r="49" spans="1:15" ht="17" customHeight="1" x14ac:dyDescent="0.15">
      <c r="A49" s="320" t="s">
        <v>100</v>
      </c>
      <c r="B49" s="3">
        <f>'Standard Sponsor Budget'!B$7</f>
        <v>0</v>
      </c>
      <c r="C49" s="3"/>
      <c r="D49" s="3"/>
      <c r="E49" s="3"/>
      <c r="F49" s="3"/>
      <c r="G49" s="3"/>
      <c r="H49" s="321"/>
    </row>
    <row r="50" spans="1:15" ht="17" customHeight="1" thickBot="1" x14ac:dyDescent="0.2">
      <c r="A50" s="320" t="s">
        <v>99</v>
      </c>
      <c r="B50" s="3">
        <f>'Standard Sponsor Budget'!B$8</f>
        <v>0</v>
      </c>
      <c r="C50" s="3"/>
      <c r="D50" s="3"/>
      <c r="E50" s="3"/>
      <c r="F50" s="3"/>
      <c r="G50" s="3"/>
      <c r="H50" s="321"/>
    </row>
    <row r="51" spans="1:15" ht="17" customHeight="1" thickBot="1" x14ac:dyDescent="0.25">
      <c r="A51" s="320"/>
      <c r="B51" s="395" t="s">
        <v>143</v>
      </c>
      <c r="C51" s="396"/>
      <c r="D51" s="396"/>
      <c r="E51" s="396"/>
      <c r="F51" s="396"/>
      <c r="G51" s="396"/>
      <c r="H51" s="397"/>
      <c r="I51" s="99"/>
      <c r="J51" s="395" t="s">
        <v>144</v>
      </c>
      <c r="K51" s="396"/>
      <c r="L51" s="396"/>
      <c r="M51" s="396"/>
      <c r="N51" s="396"/>
      <c r="O51" s="397"/>
    </row>
    <row r="52" spans="1:15" ht="17" customHeight="1" x14ac:dyDescent="0.15">
      <c r="A52" s="320" t="s">
        <v>141</v>
      </c>
      <c r="B52" s="3"/>
      <c r="C52" s="3"/>
      <c r="D52" s="322"/>
      <c r="E52" s="322"/>
      <c r="F52" s="322"/>
      <c r="G52" s="322"/>
      <c r="H52" s="323"/>
      <c r="I52" s="101"/>
      <c r="M52" s="100"/>
      <c r="N52" s="100"/>
      <c r="O52" s="101"/>
    </row>
    <row r="53" spans="1:15" ht="17" customHeight="1" x14ac:dyDescent="0.2">
      <c r="A53" s="320" t="s">
        <v>145</v>
      </c>
      <c r="B53" s="324" t="s">
        <v>4</v>
      </c>
      <c r="C53" s="324"/>
      <c r="D53" s="324"/>
      <c r="E53" s="324"/>
      <c r="F53" s="324"/>
      <c r="G53" s="325"/>
      <c r="H53" s="323"/>
      <c r="I53" s="101"/>
      <c r="J53" s="102"/>
      <c r="K53" s="102"/>
      <c r="L53" s="102"/>
      <c r="M53" s="100"/>
      <c r="N53" s="100"/>
      <c r="O53" s="101"/>
    </row>
    <row r="54" spans="1:15" ht="17" customHeight="1" x14ac:dyDescent="0.2">
      <c r="A54" s="326" t="s">
        <v>178</v>
      </c>
      <c r="B54" s="327" t="s">
        <v>176</v>
      </c>
      <c r="C54" s="327" t="s">
        <v>177</v>
      </c>
      <c r="D54" s="327" t="s">
        <v>179</v>
      </c>
      <c r="E54" s="327" t="s">
        <v>179</v>
      </c>
      <c r="F54" s="327" t="s">
        <v>179</v>
      </c>
      <c r="G54" s="327" t="s">
        <v>179</v>
      </c>
      <c r="H54" s="328"/>
      <c r="I54" s="99"/>
      <c r="M54" s="42"/>
      <c r="N54" s="42"/>
      <c r="O54" s="99"/>
    </row>
    <row r="55" spans="1:15" ht="34" x14ac:dyDescent="0.2">
      <c r="A55" s="329" t="s">
        <v>146</v>
      </c>
      <c r="B55" s="103" t="s">
        <v>147</v>
      </c>
      <c r="C55" s="103" t="s">
        <v>147</v>
      </c>
      <c r="D55" s="103" t="str">
        <f>'Standard Sponsor Budget'!$A$72</f>
        <v xml:space="preserve">   Subaward #1</v>
      </c>
      <c r="E55" s="103" t="str">
        <f>'Standard Sponsor Budget'!$A$76</f>
        <v xml:space="preserve">   Subaward #2</v>
      </c>
      <c r="F55" s="103" t="str">
        <f>'Standard Sponsor Budget'!$A$80</f>
        <v xml:space="preserve">   Subaward #3</v>
      </c>
      <c r="G55" s="103" t="str">
        <f>'Standard Sponsor Budget'!$A$84</f>
        <v xml:space="preserve">   Subaward #4</v>
      </c>
      <c r="H55" s="330" t="s">
        <v>148</v>
      </c>
      <c r="I55" s="104"/>
      <c r="J55" s="103" t="s">
        <v>149</v>
      </c>
      <c r="K55" s="103" t="s">
        <v>149</v>
      </c>
      <c r="L55" s="103" t="s">
        <v>149</v>
      </c>
      <c r="M55" s="103" t="s">
        <v>150</v>
      </c>
      <c r="N55" s="103" t="s">
        <v>151</v>
      </c>
      <c r="O55" s="103" t="s">
        <v>152</v>
      </c>
    </row>
    <row r="56" spans="1:15" ht="15.75" customHeight="1" x14ac:dyDescent="0.15">
      <c r="A56" s="320" t="s">
        <v>153</v>
      </c>
      <c r="B56" s="257">
        <f>'Standard Sponsor Budget'!J$39</f>
        <v>0</v>
      </c>
      <c r="C56" s="257"/>
      <c r="D56" s="331"/>
      <c r="E56" s="331"/>
      <c r="F56" s="331"/>
      <c r="G56" s="331"/>
      <c r="H56" s="332">
        <f t="shared" ref="H56:H78" si="7">SUM(B56:G56)</f>
        <v>0</v>
      </c>
      <c r="I56" s="252"/>
      <c r="J56" s="250"/>
      <c r="K56" s="250"/>
      <c r="L56" s="250"/>
      <c r="M56" s="250"/>
      <c r="N56" s="250"/>
      <c r="O56" s="252">
        <f t="shared" ref="O56:O80" si="8">SUM(J56:N56)</f>
        <v>0</v>
      </c>
    </row>
    <row r="57" spans="1:15" ht="15.75" customHeight="1" x14ac:dyDescent="0.15">
      <c r="A57" s="320" t="s">
        <v>154</v>
      </c>
      <c r="B57" s="257">
        <f>'Standard Sponsor Budget'!J$40</f>
        <v>0</v>
      </c>
      <c r="C57" s="257"/>
      <c r="D57" s="331"/>
      <c r="E57" s="331"/>
      <c r="F57" s="331"/>
      <c r="G57" s="331"/>
      <c r="H57" s="332">
        <f t="shared" si="7"/>
        <v>0</v>
      </c>
      <c r="I57" s="252"/>
      <c r="J57" s="250"/>
      <c r="K57" s="250"/>
      <c r="L57" s="250"/>
      <c r="M57" s="250"/>
      <c r="N57" s="250"/>
      <c r="O57" s="252">
        <f t="shared" si="8"/>
        <v>0</v>
      </c>
    </row>
    <row r="58" spans="1:15" ht="15.75" customHeight="1" x14ac:dyDescent="0.15">
      <c r="A58" s="320" t="s">
        <v>155</v>
      </c>
      <c r="B58" s="257">
        <f>'Standard Sponsor Budget'!J$41</f>
        <v>0</v>
      </c>
      <c r="C58" s="257"/>
      <c r="D58" s="331"/>
      <c r="E58" s="331"/>
      <c r="F58" s="331"/>
      <c r="G58" s="331"/>
      <c r="H58" s="332">
        <f t="shared" si="7"/>
        <v>0</v>
      </c>
      <c r="I58" s="252"/>
      <c r="J58" s="250"/>
      <c r="K58" s="250"/>
      <c r="L58" s="250"/>
      <c r="M58" s="250"/>
      <c r="N58" s="250"/>
      <c r="O58" s="252">
        <f t="shared" si="8"/>
        <v>0</v>
      </c>
    </row>
    <row r="59" spans="1:15" ht="15.75" customHeight="1" x14ac:dyDescent="0.15">
      <c r="A59" s="320" t="s">
        <v>156</v>
      </c>
      <c r="B59" s="257">
        <f>'Standard Sponsor Budget'!J$45</f>
        <v>0</v>
      </c>
      <c r="C59" s="257"/>
      <c r="D59" s="331"/>
      <c r="E59" s="331"/>
      <c r="F59" s="331"/>
      <c r="G59" s="331"/>
      <c r="H59" s="332">
        <f t="shared" si="7"/>
        <v>0</v>
      </c>
      <c r="I59" s="252"/>
      <c r="J59" s="250"/>
      <c r="K59" s="250"/>
      <c r="L59" s="250"/>
      <c r="M59" s="250"/>
      <c r="N59" s="250"/>
      <c r="O59" s="252">
        <f t="shared" si="8"/>
        <v>0</v>
      </c>
    </row>
    <row r="60" spans="1:15" ht="15.75" customHeight="1" x14ac:dyDescent="0.15">
      <c r="A60" s="320" t="s">
        <v>157</v>
      </c>
      <c r="B60" s="257">
        <f>'Standard Sponsor Budget'!J$46</f>
        <v>0</v>
      </c>
      <c r="C60" s="257"/>
      <c r="D60" s="331"/>
      <c r="E60" s="331"/>
      <c r="F60" s="331"/>
      <c r="G60" s="331"/>
      <c r="H60" s="332">
        <f t="shared" si="7"/>
        <v>0</v>
      </c>
      <c r="I60" s="252"/>
      <c r="J60" s="250"/>
      <c r="K60" s="250"/>
      <c r="L60" s="250"/>
      <c r="M60" s="250"/>
      <c r="N60" s="250"/>
      <c r="O60" s="252">
        <f t="shared" si="8"/>
        <v>0</v>
      </c>
    </row>
    <row r="61" spans="1:15" ht="15.75" customHeight="1" x14ac:dyDescent="0.15">
      <c r="A61" s="320" t="s">
        <v>128</v>
      </c>
      <c r="B61" s="257">
        <f>'Standard Sponsor Budget'!J$59+'Standard Sponsor Budget'!J$60+'Standard Sponsor Budget'!J$61+'Standard Sponsor Budget'!J$62+'Standard Sponsor Budget'!J$63+'Standard Sponsor Budget'!J$69</f>
        <v>0</v>
      </c>
      <c r="C61" s="257">
        <f>'Standard Sponsor Budget'!J$51+'Standard Sponsor Budget'!J$52+'Standard Sponsor Budget'!J$53</f>
        <v>0</v>
      </c>
      <c r="D61" s="331"/>
      <c r="E61" s="331"/>
      <c r="F61" s="331"/>
      <c r="G61" s="331"/>
      <c r="H61" s="332">
        <f t="shared" si="7"/>
        <v>0</v>
      </c>
      <c r="I61" s="252"/>
      <c r="J61" s="250"/>
      <c r="K61" s="250"/>
      <c r="L61" s="250"/>
      <c r="M61" s="250"/>
      <c r="N61" s="250"/>
      <c r="O61" s="252">
        <f t="shared" si="8"/>
        <v>0</v>
      </c>
    </row>
    <row r="62" spans="1:15" ht="15.75" customHeight="1" x14ac:dyDescent="0.15">
      <c r="A62" s="320" t="s">
        <v>158</v>
      </c>
      <c r="B62" s="257">
        <f>'Standard Sponsor Budget'!J$64+'Standard Sponsor Budget'!J$65</f>
        <v>0</v>
      </c>
      <c r="C62" s="257">
        <f>'Standard Sponsor Budget'!J$49+'Standard Sponsor Budget'!J$50</f>
        <v>0</v>
      </c>
      <c r="D62" s="331"/>
      <c r="E62" s="331"/>
      <c r="F62" s="331"/>
      <c r="G62" s="331"/>
      <c r="H62" s="332">
        <f t="shared" si="7"/>
        <v>0</v>
      </c>
      <c r="I62" s="252"/>
      <c r="J62" s="250"/>
      <c r="K62" s="250"/>
      <c r="L62" s="250"/>
      <c r="M62" s="250"/>
      <c r="N62" s="250"/>
      <c r="O62" s="252">
        <f t="shared" si="8"/>
        <v>0</v>
      </c>
    </row>
    <row r="63" spans="1:15" ht="15.75" customHeight="1" x14ac:dyDescent="0.15">
      <c r="A63" s="320" t="s">
        <v>159</v>
      </c>
      <c r="B63" s="257">
        <v>0</v>
      </c>
      <c r="C63" s="257"/>
      <c r="D63" s="331"/>
      <c r="E63" s="331"/>
      <c r="F63" s="331"/>
      <c r="G63" s="331"/>
      <c r="H63" s="332">
        <f t="shared" si="7"/>
        <v>0</v>
      </c>
      <c r="I63" s="252"/>
      <c r="J63" s="250"/>
      <c r="K63" s="250"/>
      <c r="L63" s="250"/>
      <c r="M63" s="250"/>
      <c r="N63" s="250"/>
      <c r="O63" s="252">
        <f t="shared" si="8"/>
        <v>0</v>
      </c>
    </row>
    <row r="64" spans="1:15" ht="15.75" customHeight="1" x14ac:dyDescent="0.15">
      <c r="A64" s="320" t="s">
        <v>160</v>
      </c>
      <c r="B64" s="257">
        <v>0</v>
      </c>
      <c r="C64" s="257"/>
      <c r="D64" s="331"/>
      <c r="E64" s="331"/>
      <c r="F64" s="331"/>
      <c r="G64" s="331"/>
      <c r="H64" s="332">
        <f t="shared" si="7"/>
        <v>0</v>
      </c>
      <c r="I64" s="252"/>
      <c r="J64" s="250"/>
      <c r="K64" s="250"/>
      <c r="L64" s="250"/>
      <c r="M64" s="250"/>
      <c r="N64" s="250"/>
      <c r="O64" s="252">
        <f t="shared" si="8"/>
        <v>0</v>
      </c>
    </row>
    <row r="65" spans="1:15" ht="15.75" customHeight="1" x14ac:dyDescent="0.15">
      <c r="A65" s="320" t="s">
        <v>161</v>
      </c>
      <c r="B65" s="257">
        <v>0</v>
      </c>
      <c r="C65" s="257"/>
      <c r="D65" s="331"/>
      <c r="E65" s="331"/>
      <c r="F65" s="331"/>
      <c r="G65" s="331"/>
      <c r="H65" s="332">
        <f t="shared" si="7"/>
        <v>0</v>
      </c>
      <c r="I65" s="252"/>
      <c r="J65" s="250"/>
      <c r="K65" s="250"/>
      <c r="L65" s="250"/>
      <c r="M65" s="250"/>
      <c r="N65" s="250"/>
      <c r="O65" s="252">
        <f t="shared" si="8"/>
        <v>0</v>
      </c>
    </row>
    <row r="66" spans="1:15" ht="15.75" customHeight="1" x14ac:dyDescent="0.15">
      <c r="A66" s="320" t="s">
        <v>162</v>
      </c>
      <c r="B66" s="257">
        <v>0</v>
      </c>
      <c r="C66" s="257"/>
      <c r="D66" s="331"/>
      <c r="E66" s="331"/>
      <c r="F66" s="331"/>
      <c r="G66" s="331"/>
      <c r="H66" s="332">
        <f t="shared" si="7"/>
        <v>0</v>
      </c>
      <c r="I66" s="252"/>
      <c r="J66" s="250"/>
      <c r="K66" s="250"/>
      <c r="L66" s="250"/>
      <c r="M66" s="250"/>
      <c r="N66" s="250"/>
      <c r="O66" s="252">
        <f t="shared" si="8"/>
        <v>0</v>
      </c>
    </row>
    <row r="67" spans="1:15" ht="15.75" customHeight="1" x14ac:dyDescent="0.15">
      <c r="A67" s="320" t="s">
        <v>122</v>
      </c>
      <c r="B67" s="257">
        <f>'Standard Sponsor Budget'!J$67</f>
        <v>0</v>
      </c>
      <c r="C67" s="257"/>
      <c r="D67" s="331"/>
      <c r="E67" s="331"/>
      <c r="F67" s="331"/>
      <c r="G67" s="331"/>
      <c r="H67" s="332">
        <f t="shared" si="7"/>
        <v>0</v>
      </c>
      <c r="I67" s="252"/>
      <c r="J67" s="250"/>
      <c r="K67" s="250"/>
      <c r="L67" s="250"/>
      <c r="M67" s="250"/>
      <c r="N67" s="250"/>
      <c r="O67" s="252">
        <f t="shared" si="8"/>
        <v>0</v>
      </c>
    </row>
    <row r="68" spans="1:15" ht="15.75" customHeight="1" x14ac:dyDescent="0.15">
      <c r="A68" s="320" t="s">
        <v>163</v>
      </c>
      <c r="B68" s="257">
        <f>'Standard Sponsor Budget'!J$56+'Standard Sponsor Budget'!J$68</f>
        <v>0</v>
      </c>
      <c r="C68" s="257"/>
      <c r="D68" s="331"/>
      <c r="E68" s="331"/>
      <c r="F68" s="331"/>
      <c r="G68" s="331"/>
      <c r="H68" s="332">
        <f t="shared" si="7"/>
        <v>0</v>
      </c>
      <c r="I68" s="252"/>
      <c r="J68" s="250"/>
      <c r="K68" s="250"/>
      <c r="L68" s="250"/>
      <c r="M68" s="250"/>
      <c r="N68" s="250"/>
      <c r="O68" s="252">
        <f t="shared" si="8"/>
        <v>0</v>
      </c>
    </row>
    <row r="69" spans="1:15" ht="15.75" customHeight="1" x14ac:dyDescent="0.15">
      <c r="A69" s="320" t="s">
        <v>164</v>
      </c>
      <c r="B69" s="257">
        <v>0</v>
      </c>
      <c r="C69" s="257"/>
      <c r="D69" s="331"/>
      <c r="E69" s="331"/>
      <c r="F69" s="331"/>
      <c r="G69" s="331"/>
      <c r="H69" s="332">
        <f t="shared" si="7"/>
        <v>0</v>
      </c>
      <c r="I69" s="252"/>
      <c r="J69" s="250"/>
      <c r="K69" s="250"/>
      <c r="L69" s="250"/>
      <c r="M69" s="250"/>
      <c r="N69" s="250"/>
      <c r="O69" s="252">
        <f t="shared" si="8"/>
        <v>0</v>
      </c>
    </row>
    <row r="70" spans="1:15" ht="15.75" customHeight="1" x14ac:dyDescent="0.15">
      <c r="A70" s="320" t="s">
        <v>165</v>
      </c>
      <c r="B70" s="257">
        <f>'Standard Sponsor Budget'!J$58</f>
        <v>0</v>
      </c>
      <c r="C70" s="257"/>
      <c r="D70" s="331"/>
      <c r="E70" s="331"/>
      <c r="F70" s="331"/>
      <c r="G70" s="331"/>
      <c r="H70" s="332">
        <f t="shared" si="7"/>
        <v>0</v>
      </c>
      <c r="I70" s="252"/>
      <c r="J70" s="250"/>
      <c r="K70" s="250"/>
      <c r="L70" s="250"/>
      <c r="M70" s="250"/>
      <c r="N70" s="250"/>
      <c r="O70" s="252">
        <f t="shared" si="8"/>
        <v>0</v>
      </c>
    </row>
    <row r="71" spans="1:15" ht="15.75" customHeight="1" x14ac:dyDescent="0.15">
      <c r="A71" s="333" t="s">
        <v>166</v>
      </c>
      <c r="B71" s="257">
        <f>'Standard Sponsor Budget'!J$66</f>
        <v>0</v>
      </c>
      <c r="C71" s="257"/>
      <c r="D71" s="331"/>
      <c r="E71" s="331"/>
      <c r="F71" s="331"/>
      <c r="G71" s="331"/>
      <c r="H71" s="332">
        <f t="shared" si="7"/>
        <v>0</v>
      </c>
      <c r="I71" s="252"/>
      <c r="J71" s="253"/>
      <c r="K71" s="253"/>
      <c r="L71" s="253"/>
      <c r="M71" s="253"/>
      <c r="N71" s="253"/>
      <c r="O71" s="252">
        <f t="shared" si="8"/>
        <v>0</v>
      </c>
    </row>
    <row r="72" spans="1:15" ht="15.75" customHeight="1" x14ac:dyDescent="0.15">
      <c r="A72" s="320" t="s">
        <v>167</v>
      </c>
      <c r="B72" s="257">
        <v>0</v>
      </c>
      <c r="C72" s="257"/>
      <c r="D72" s="331"/>
      <c r="E72" s="331"/>
      <c r="F72" s="331"/>
      <c r="G72" s="331"/>
      <c r="H72" s="332">
        <f t="shared" si="7"/>
        <v>0</v>
      </c>
      <c r="I72" s="252"/>
      <c r="J72" s="250"/>
      <c r="K72" s="250"/>
      <c r="L72" s="250"/>
      <c r="M72" s="250"/>
      <c r="N72" s="250"/>
      <c r="O72" s="252">
        <f t="shared" si="8"/>
        <v>0</v>
      </c>
    </row>
    <row r="73" spans="1:15" ht="15.75" customHeight="1" x14ac:dyDescent="0.15">
      <c r="A73" s="320" t="s">
        <v>168</v>
      </c>
      <c r="B73" s="257">
        <v>0</v>
      </c>
      <c r="C73" s="257"/>
      <c r="D73" s="331"/>
      <c r="E73" s="331"/>
      <c r="F73" s="331"/>
      <c r="G73" s="331"/>
      <c r="H73" s="332">
        <f t="shared" si="7"/>
        <v>0</v>
      </c>
      <c r="I73" s="252"/>
      <c r="J73" s="250"/>
      <c r="K73" s="250"/>
      <c r="L73" s="250"/>
      <c r="M73" s="250"/>
      <c r="N73" s="250"/>
      <c r="O73" s="252">
        <f t="shared" si="8"/>
        <v>0</v>
      </c>
    </row>
    <row r="74" spans="1:15" ht="15.75" customHeight="1" x14ac:dyDescent="0.15">
      <c r="A74" s="320" t="s">
        <v>169</v>
      </c>
      <c r="B74" s="257">
        <f>'Standard Sponsor Budget'!J$57</f>
        <v>0</v>
      </c>
      <c r="C74" s="257"/>
      <c r="D74" s="331"/>
      <c r="E74" s="331"/>
      <c r="F74" s="331"/>
      <c r="G74" s="331"/>
      <c r="H74" s="332">
        <f t="shared" si="7"/>
        <v>0</v>
      </c>
      <c r="I74" s="252"/>
      <c r="J74" s="250"/>
      <c r="K74" s="250"/>
      <c r="L74" s="250"/>
      <c r="M74" s="250"/>
      <c r="N74" s="250"/>
      <c r="O74" s="252">
        <f t="shared" si="8"/>
        <v>0</v>
      </c>
    </row>
    <row r="75" spans="1:15" ht="15.75" customHeight="1" x14ac:dyDescent="0.15">
      <c r="A75" s="320" t="s">
        <v>170</v>
      </c>
      <c r="B75" s="257">
        <f>'Standard Sponsor Budget'!J$43</f>
        <v>0</v>
      </c>
      <c r="C75" s="257"/>
      <c r="D75" s="331"/>
      <c r="E75" s="331"/>
      <c r="F75" s="331"/>
      <c r="G75" s="331"/>
      <c r="H75" s="332">
        <f t="shared" si="7"/>
        <v>0</v>
      </c>
      <c r="I75" s="252"/>
      <c r="J75" s="250"/>
      <c r="K75" s="250"/>
      <c r="L75" s="250"/>
      <c r="M75" s="250"/>
      <c r="N75" s="250"/>
      <c r="O75" s="252">
        <f t="shared" si="8"/>
        <v>0</v>
      </c>
    </row>
    <row r="76" spans="1:15" ht="15.75" customHeight="1" x14ac:dyDescent="0.15">
      <c r="A76" s="320" t="s">
        <v>171</v>
      </c>
      <c r="B76" s="257">
        <v>0</v>
      </c>
      <c r="C76" s="257"/>
      <c r="D76" s="331"/>
      <c r="E76" s="331"/>
      <c r="F76" s="331"/>
      <c r="G76" s="331"/>
      <c r="H76" s="332">
        <f t="shared" si="7"/>
        <v>0</v>
      </c>
      <c r="I76" s="252"/>
      <c r="J76" s="250"/>
      <c r="K76" s="250"/>
      <c r="L76" s="250"/>
      <c r="M76" s="250"/>
      <c r="N76" s="250"/>
      <c r="O76" s="252">
        <f t="shared" si="8"/>
        <v>0</v>
      </c>
    </row>
    <row r="77" spans="1:15" ht="15.75" customHeight="1" x14ac:dyDescent="0.15">
      <c r="A77" s="320" t="s">
        <v>172</v>
      </c>
      <c r="B77" s="331"/>
      <c r="C77" s="331"/>
      <c r="D77" s="334">
        <f>'Standard Sponsor Budget'!J$75</f>
        <v>0</v>
      </c>
      <c r="E77" s="334">
        <f>'Standard Sponsor Budget'!J$79</f>
        <v>0</v>
      </c>
      <c r="F77" s="334">
        <f>'Standard Sponsor Budget'!J$83</f>
        <v>0</v>
      </c>
      <c r="G77" s="334">
        <f>'Standard Sponsor Budget'!J$87</f>
        <v>0</v>
      </c>
      <c r="H77" s="332">
        <f t="shared" si="7"/>
        <v>0</v>
      </c>
      <c r="I77" s="252"/>
      <c r="J77" s="251"/>
      <c r="K77" s="251"/>
      <c r="L77" s="251"/>
      <c r="M77" s="251"/>
      <c r="N77" s="250">
        <v>0</v>
      </c>
      <c r="O77" s="252">
        <f t="shared" si="8"/>
        <v>0</v>
      </c>
    </row>
    <row r="78" spans="1:15" ht="15.75" customHeight="1" x14ac:dyDescent="0.15">
      <c r="A78" s="335" t="s">
        <v>173</v>
      </c>
      <c r="B78" s="255"/>
      <c r="C78" s="255"/>
      <c r="D78" s="255"/>
      <c r="E78" s="255"/>
      <c r="F78" s="255"/>
      <c r="G78" s="255"/>
      <c r="H78" s="336">
        <f t="shared" si="7"/>
        <v>0</v>
      </c>
      <c r="I78" s="252"/>
      <c r="J78" s="254">
        <v>0</v>
      </c>
      <c r="K78" s="254"/>
      <c r="L78" s="254">
        <v>0</v>
      </c>
      <c r="M78" s="254"/>
      <c r="N78" s="254"/>
      <c r="O78" s="255">
        <f t="shared" si="8"/>
        <v>0</v>
      </c>
    </row>
    <row r="79" spans="1:15" ht="15.75" customHeight="1" x14ac:dyDescent="0.15">
      <c r="A79" s="337" t="s">
        <v>174</v>
      </c>
      <c r="B79" s="255"/>
      <c r="C79" s="255"/>
      <c r="D79" s="255"/>
      <c r="E79" s="255"/>
      <c r="F79" s="255"/>
      <c r="G79" s="255"/>
      <c r="H79" s="336"/>
      <c r="I79" s="252"/>
      <c r="J79" s="255"/>
      <c r="K79" s="255"/>
      <c r="L79" s="255"/>
      <c r="M79" s="255">
        <v>0</v>
      </c>
      <c r="N79" s="255"/>
      <c r="O79" s="255">
        <f t="shared" si="8"/>
        <v>0</v>
      </c>
    </row>
    <row r="80" spans="1:15" ht="15.75" customHeight="1" x14ac:dyDescent="0.15">
      <c r="A80" s="337" t="s">
        <v>121</v>
      </c>
      <c r="B80" s="256"/>
      <c r="C80" s="256"/>
      <c r="D80" s="256"/>
      <c r="E80" s="256"/>
      <c r="F80" s="256"/>
      <c r="G80" s="256"/>
      <c r="H80" s="338"/>
      <c r="I80" s="252"/>
      <c r="J80" s="256"/>
      <c r="K80" s="256"/>
      <c r="L80" s="256"/>
      <c r="M80" s="256">
        <v>0</v>
      </c>
      <c r="N80" s="256"/>
      <c r="O80" s="256">
        <f t="shared" si="8"/>
        <v>0</v>
      </c>
    </row>
    <row r="81" spans="1:15" ht="15.75" customHeight="1" x14ac:dyDescent="0.15">
      <c r="A81" s="339"/>
      <c r="B81" s="257"/>
      <c r="C81" s="257"/>
      <c r="D81" s="257"/>
      <c r="E81" s="257"/>
      <c r="F81" s="257"/>
      <c r="G81" s="257"/>
      <c r="H81" s="332"/>
      <c r="I81" s="252"/>
      <c r="J81" s="257"/>
      <c r="K81" s="257"/>
      <c r="L81" s="257"/>
      <c r="M81" s="257"/>
      <c r="N81" s="257"/>
      <c r="O81" s="252"/>
    </row>
    <row r="82" spans="1:15" ht="15.75" customHeight="1" x14ac:dyDescent="0.15">
      <c r="A82" s="320" t="s">
        <v>9</v>
      </c>
      <c r="B82" s="257">
        <f t="shared" ref="B82:H82" si="9">ROUND(SUM(B56:B80),0)</f>
        <v>0</v>
      </c>
      <c r="C82" s="257">
        <f t="shared" si="9"/>
        <v>0</v>
      </c>
      <c r="D82" s="257">
        <f t="shared" si="9"/>
        <v>0</v>
      </c>
      <c r="E82" s="257">
        <f t="shared" si="9"/>
        <v>0</v>
      </c>
      <c r="F82" s="257">
        <f t="shared" si="9"/>
        <v>0</v>
      </c>
      <c r="G82" s="257">
        <f t="shared" si="9"/>
        <v>0</v>
      </c>
      <c r="H82" s="340">
        <f t="shared" si="9"/>
        <v>0</v>
      </c>
      <c r="I82" s="252"/>
      <c r="J82" s="250">
        <f t="shared" ref="J82:O82" si="10">SUM(J56:J81)</f>
        <v>0</v>
      </c>
      <c r="K82" s="250">
        <f t="shared" si="10"/>
        <v>0</v>
      </c>
      <c r="L82" s="250">
        <f t="shared" si="10"/>
        <v>0</v>
      </c>
      <c r="M82" s="250">
        <f t="shared" si="10"/>
        <v>0</v>
      </c>
      <c r="N82" s="250">
        <f t="shared" si="10"/>
        <v>0</v>
      </c>
      <c r="O82" s="250">
        <f t="shared" si="10"/>
        <v>0</v>
      </c>
    </row>
    <row r="83" spans="1:15" ht="15.75" customHeight="1" x14ac:dyDescent="0.15">
      <c r="A83" s="320"/>
      <c r="B83" s="257"/>
      <c r="C83" s="257"/>
      <c r="D83" s="257"/>
      <c r="E83" s="257"/>
      <c r="F83" s="257"/>
      <c r="G83" s="257"/>
      <c r="H83" s="332"/>
      <c r="I83" s="252"/>
      <c r="J83" s="250"/>
      <c r="K83" s="250"/>
      <c r="L83" s="250"/>
      <c r="M83" s="250"/>
      <c r="N83" s="250"/>
      <c r="O83" s="252"/>
    </row>
    <row r="84" spans="1:15" ht="15.75" customHeight="1" x14ac:dyDescent="0.15">
      <c r="A84" s="320" t="s">
        <v>175</v>
      </c>
      <c r="B84" s="249">
        <f>ROUND(IF('Standard Sponsor Budget'!$B$92="MTDC",(B82-B62-B75)*'Standard Sponsor Budget'!O$7,IF('Standard Sponsor Budget'!$B$92="TDC",'Standard SAP Budgets'!B82*'Standard Sponsor Budget'!O$7,0)),0)</f>
        <v>0</v>
      </c>
      <c r="C84" s="249">
        <f>ROUND(IF('Standard Sponsor Budget'!$B$92="MTDC",(C82*0),IF('Standard Sponsor Budget'!$B$92="TDC",'Standard SAP Budgets'!C82*'Standard Sponsor Budget'!O$7,0)),0)</f>
        <v>0</v>
      </c>
      <c r="D84" s="249">
        <f>ROUND(IF('Standard Sponsor Budget'!$B$92="MTDC",'Standard Sponsor Budget'!I$75*'Standard Sponsor Budget'!O$7,IF('Standard Sponsor Budget'!$B$92="TDC",D82*'Standard Sponsor Budget'!O$7,0)),0)</f>
        <v>0</v>
      </c>
      <c r="E84" s="249">
        <f>ROUND(IF('Standard Sponsor Budget'!$B$92="MTDC",'Standard Sponsor Budget'!I$79*'Standard Sponsor Budget'!O$7,IF('Standard Sponsor Budget'!$B$92="TDC",E82*'Standard Sponsor Budget'!O$7,0)),0)</f>
        <v>0</v>
      </c>
      <c r="F84" s="249">
        <f>ROUND(IF('Standard Sponsor Budget'!$B$92="MTDC",'Standard Sponsor Budget'!I$83*'Standard Sponsor Budget'!O$7,IF('Standard Sponsor Budget'!$B$92="TDC",F82*'Standard Sponsor Budget'!O$7,0)),0)</f>
        <v>0</v>
      </c>
      <c r="G84" s="249">
        <f>ROUND(IF('Standard Sponsor Budget'!$B$92="MTDC",'Standard Sponsor Budget'!I$87*'Standard Sponsor Budget'!O$7,IF('Standard Sponsor Budget'!$B$92="TDC",G82*'Standard Sponsor Budget'!$O7,0)),0)</f>
        <v>0</v>
      </c>
      <c r="H84" s="341">
        <f>ROUND(SUM(B84:G84),0)</f>
        <v>0</v>
      </c>
      <c r="I84" s="252"/>
      <c r="J84" s="249">
        <v>0</v>
      </c>
      <c r="K84" s="249">
        <v>0</v>
      </c>
      <c r="L84" s="249">
        <v>0</v>
      </c>
      <c r="M84" s="249">
        <v>0</v>
      </c>
      <c r="N84" s="249">
        <v>0</v>
      </c>
      <c r="O84" s="258">
        <f>SUM(J84:N84)</f>
        <v>0</v>
      </c>
    </row>
    <row r="85" spans="1:15" ht="15.75" customHeight="1" thickBot="1" x14ac:dyDescent="0.2">
      <c r="A85" s="320"/>
      <c r="B85" s="259">
        <f>ROUND(SUM(B82,B84),0)</f>
        <v>0</v>
      </c>
      <c r="C85" s="259">
        <f t="shared" ref="C85:H85" si="11">ROUND(SUM(C82,C84),0)</f>
        <v>0</v>
      </c>
      <c r="D85" s="259">
        <f t="shared" si="11"/>
        <v>0</v>
      </c>
      <c r="E85" s="259">
        <f t="shared" si="11"/>
        <v>0</v>
      </c>
      <c r="F85" s="259">
        <f t="shared" si="11"/>
        <v>0</v>
      </c>
      <c r="G85" s="259">
        <f t="shared" si="11"/>
        <v>0</v>
      </c>
      <c r="H85" s="342">
        <f t="shared" si="11"/>
        <v>0</v>
      </c>
      <c r="I85" s="252"/>
      <c r="J85" s="259">
        <f t="shared" ref="J85:O85" si="12">+J82+J84</f>
        <v>0</v>
      </c>
      <c r="K85" s="259">
        <f t="shared" si="12"/>
        <v>0</v>
      </c>
      <c r="L85" s="259">
        <f t="shared" si="12"/>
        <v>0</v>
      </c>
      <c r="M85" s="259">
        <f t="shared" si="12"/>
        <v>0</v>
      </c>
      <c r="N85" s="259">
        <f t="shared" si="12"/>
        <v>0</v>
      </c>
      <c r="O85" s="259">
        <f t="shared" si="12"/>
        <v>0</v>
      </c>
    </row>
    <row r="86" spans="1:15" ht="12.75" customHeight="1" thickTop="1" x14ac:dyDescent="0.15">
      <c r="A86" s="320"/>
      <c r="B86" s="3"/>
      <c r="C86" s="3"/>
      <c r="D86" s="3"/>
      <c r="E86" s="3"/>
      <c r="F86" s="3"/>
      <c r="G86" s="3"/>
      <c r="H86" s="321"/>
    </row>
    <row r="87" spans="1:15" ht="12.75" customHeight="1" x14ac:dyDescent="0.15">
      <c r="A87" s="320" t="s">
        <v>255</v>
      </c>
      <c r="B87" s="3"/>
      <c r="C87" s="3"/>
      <c r="D87" s="3"/>
      <c r="E87" s="3"/>
      <c r="F87" s="3"/>
      <c r="G87" s="3"/>
      <c r="H87" s="321"/>
    </row>
    <row r="88" spans="1:15" ht="12.75" customHeight="1" thickBot="1" x14ac:dyDescent="0.2">
      <c r="A88" s="343"/>
      <c r="B88" s="347"/>
      <c r="C88" s="347"/>
      <c r="D88" s="347"/>
      <c r="E88" s="347"/>
      <c r="F88" s="347"/>
      <c r="G88" s="347"/>
      <c r="H88" s="346"/>
    </row>
    <row r="89" spans="1:15" ht="17" customHeight="1" x14ac:dyDescent="0.25">
      <c r="A89" s="315" t="s">
        <v>141</v>
      </c>
      <c r="B89" s="316">
        <f>'Standard Sponsor Budget'!B$2</f>
        <v>0</v>
      </c>
      <c r="C89" s="317"/>
      <c r="D89" s="316"/>
      <c r="E89" s="316"/>
      <c r="F89" s="316"/>
      <c r="G89" s="318" t="s">
        <v>142</v>
      </c>
      <c r="H89" s="319"/>
    </row>
    <row r="90" spans="1:15" ht="17" customHeight="1" x14ac:dyDescent="0.15">
      <c r="A90" s="320" t="s">
        <v>49</v>
      </c>
      <c r="B90" s="3">
        <f>'Standard Sponsor Budget'!B$3</f>
        <v>0</v>
      </c>
      <c r="C90" s="3"/>
      <c r="D90" s="3"/>
      <c r="E90" s="3"/>
      <c r="F90" s="3"/>
      <c r="G90" s="3"/>
      <c r="H90" s="321"/>
    </row>
    <row r="91" spans="1:15" ht="17" customHeight="1" x14ac:dyDescent="0.15">
      <c r="A91" s="320" t="s">
        <v>98</v>
      </c>
      <c r="B91" s="3">
        <f>'Standard Sponsor Budget'!B$4</f>
        <v>0</v>
      </c>
      <c r="C91" s="3"/>
      <c r="D91" s="3"/>
      <c r="E91" s="3"/>
      <c r="F91" s="3"/>
      <c r="G91" s="3"/>
      <c r="H91" s="321"/>
    </row>
    <row r="92" spans="1:15" ht="17" customHeight="1" x14ac:dyDescent="0.15">
      <c r="A92" s="320" t="s">
        <v>50</v>
      </c>
      <c r="B92" s="3">
        <f>'Standard Sponsor Budget'!B$6</f>
        <v>0</v>
      </c>
      <c r="C92" s="3"/>
      <c r="D92" s="3"/>
      <c r="E92" s="3"/>
      <c r="F92" s="3"/>
      <c r="G92" s="3"/>
      <c r="H92" s="321"/>
    </row>
    <row r="93" spans="1:15" ht="17" customHeight="1" x14ac:dyDescent="0.15">
      <c r="A93" s="320" t="s">
        <v>100</v>
      </c>
      <c r="B93" s="3">
        <f>'Standard Sponsor Budget'!B$7</f>
        <v>0</v>
      </c>
      <c r="C93" s="3"/>
      <c r="D93" s="3"/>
      <c r="E93" s="3"/>
      <c r="F93" s="3"/>
      <c r="G93" s="3"/>
      <c r="H93" s="321"/>
    </row>
    <row r="94" spans="1:15" ht="17" customHeight="1" thickBot="1" x14ac:dyDescent="0.2">
      <c r="A94" s="320" t="s">
        <v>99</v>
      </c>
      <c r="B94" s="3">
        <f>'Standard Sponsor Budget'!B$8</f>
        <v>0</v>
      </c>
      <c r="C94" s="3"/>
      <c r="D94" s="3"/>
      <c r="E94" s="3"/>
      <c r="F94" s="3"/>
      <c r="G94" s="3"/>
      <c r="H94" s="321"/>
    </row>
    <row r="95" spans="1:15" ht="17" customHeight="1" thickBot="1" x14ac:dyDescent="0.25">
      <c r="A95" s="320"/>
      <c r="B95" s="395" t="s">
        <v>143</v>
      </c>
      <c r="C95" s="396"/>
      <c r="D95" s="396"/>
      <c r="E95" s="396"/>
      <c r="F95" s="396"/>
      <c r="G95" s="396"/>
      <c r="H95" s="397"/>
      <c r="I95" s="99"/>
      <c r="J95" s="395" t="s">
        <v>144</v>
      </c>
      <c r="K95" s="396"/>
      <c r="L95" s="396"/>
      <c r="M95" s="396"/>
      <c r="N95" s="396"/>
      <c r="O95" s="397"/>
    </row>
    <row r="96" spans="1:15" ht="17" customHeight="1" x14ac:dyDescent="0.15">
      <c r="A96" s="320" t="s">
        <v>141</v>
      </c>
      <c r="B96" s="3"/>
      <c r="C96" s="3"/>
      <c r="D96" s="322"/>
      <c r="E96" s="322"/>
      <c r="F96" s="322"/>
      <c r="G96" s="322"/>
      <c r="H96" s="323"/>
      <c r="I96" s="101"/>
      <c r="M96" s="100"/>
      <c r="N96" s="100"/>
      <c r="O96" s="101"/>
    </row>
    <row r="97" spans="1:15" ht="17" customHeight="1" x14ac:dyDescent="0.2">
      <c r="A97" s="320" t="s">
        <v>145</v>
      </c>
      <c r="B97" s="324" t="s">
        <v>5</v>
      </c>
      <c r="C97" s="324"/>
      <c r="D97" s="324"/>
      <c r="E97" s="324"/>
      <c r="F97" s="324"/>
      <c r="G97" s="325"/>
      <c r="H97" s="323"/>
      <c r="I97" s="101"/>
      <c r="J97" s="102"/>
      <c r="K97" s="102"/>
      <c r="L97" s="102"/>
      <c r="M97" s="100"/>
      <c r="N97" s="100"/>
      <c r="O97" s="101"/>
    </row>
    <row r="98" spans="1:15" ht="17" customHeight="1" x14ac:dyDescent="0.2">
      <c r="A98" s="326" t="s">
        <v>178</v>
      </c>
      <c r="B98" s="327" t="s">
        <v>176</v>
      </c>
      <c r="C98" s="327" t="s">
        <v>177</v>
      </c>
      <c r="D98" s="327" t="s">
        <v>179</v>
      </c>
      <c r="E98" s="327" t="s">
        <v>179</v>
      </c>
      <c r="F98" s="327" t="s">
        <v>179</v>
      </c>
      <c r="G98" s="327" t="s">
        <v>179</v>
      </c>
      <c r="H98" s="328"/>
      <c r="I98" s="99"/>
      <c r="M98" s="42"/>
      <c r="N98" s="42"/>
      <c r="O98" s="99"/>
    </row>
    <row r="99" spans="1:15" ht="34" x14ac:dyDescent="0.2">
      <c r="A99" s="329" t="s">
        <v>146</v>
      </c>
      <c r="B99" s="103" t="s">
        <v>147</v>
      </c>
      <c r="C99" s="103" t="s">
        <v>147</v>
      </c>
      <c r="D99" s="103" t="str">
        <f>'Standard Sponsor Budget'!$A$72</f>
        <v xml:space="preserve">   Subaward #1</v>
      </c>
      <c r="E99" s="103" t="str">
        <f>'Standard Sponsor Budget'!$A$76</f>
        <v xml:space="preserve">   Subaward #2</v>
      </c>
      <c r="F99" s="103" t="str">
        <f>'Standard Sponsor Budget'!$A$80</f>
        <v xml:space="preserve">   Subaward #3</v>
      </c>
      <c r="G99" s="103" t="str">
        <f>'Standard Sponsor Budget'!$A$84</f>
        <v xml:space="preserve">   Subaward #4</v>
      </c>
      <c r="H99" s="330" t="s">
        <v>148</v>
      </c>
      <c r="I99" s="104"/>
      <c r="J99" s="103" t="s">
        <v>149</v>
      </c>
      <c r="K99" s="103" t="s">
        <v>149</v>
      </c>
      <c r="L99" s="103" t="s">
        <v>149</v>
      </c>
      <c r="M99" s="103" t="s">
        <v>150</v>
      </c>
      <c r="N99" s="103" t="s">
        <v>151</v>
      </c>
      <c r="O99" s="103" t="s">
        <v>152</v>
      </c>
    </row>
    <row r="100" spans="1:15" ht="15.75" customHeight="1" x14ac:dyDescent="0.15">
      <c r="A100" s="320" t="s">
        <v>153</v>
      </c>
      <c r="B100" s="257">
        <f>'Standard Sponsor Budget'!M$39</f>
        <v>0</v>
      </c>
      <c r="C100" s="257"/>
      <c r="D100" s="331"/>
      <c r="E100" s="331"/>
      <c r="F100" s="331"/>
      <c r="G100" s="331"/>
      <c r="H100" s="332">
        <f t="shared" ref="H100:H121" si="13">SUM(B100:G100)</f>
        <v>0</v>
      </c>
      <c r="I100" s="252"/>
      <c r="J100" s="250"/>
      <c r="K100" s="250"/>
      <c r="L100" s="250"/>
      <c r="M100" s="250"/>
      <c r="N100" s="250"/>
      <c r="O100" s="252">
        <f t="shared" ref="O100:O124" si="14">SUM(J100:N100)</f>
        <v>0</v>
      </c>
    </row>
    <row r="101" spans="1:15" ht="15.75" customHeight="1" x14ac:dyDescent="0.15">
      <c r="A101" s="320" t="s">
        <v>154</v>
      </c>
      <c r="B101" s="257">
        <f>'Standard Sponsor Budget'!M$40</f>
        <v>0</v>
      </c>
      <c r="C101" s="257"/>
      <c r="D101" s="331"/>
      <c r="E101" s="331"/>
      <c r="F101" s="331"/>
      <c r="G101" s="331"/>
      <c r="H101" s="332">
        <f t="shared" si="13"/>
        <v>0</v>
      </c>
      <c r="I101" s="252"/>
      <c r="J101" s="250"/>
      <c r="K101" s="250"/>
      <c r="L101" s="250"/>
      <c r="M101" s="250"/>
      <c r="N101" s="250"/>
      <c r="O101" s="252">
        <f t="shared" si="14"/>
        <v>0</v>
      </c>
    </row>
    <row r="102" spans="1:15" ht="15.75" customHeight="1" x14ac:dyDescent="0.15">
      <c r="A102" s="320" t="s">
        <v>155</v>
      </c>
      <c r="B102" s="257">
        <f>'Standard Sponsor Budget'!M$41</f>
        <v>0</v>
      </c>
      <c r="C102" s="257"/>
      <c r="D102" s="331"/>
      <c r="E102" s="331"/>
      <c r="F102" s="331"/>
      <c r="G102" s="331"/>
      <c r="H102" s="332">
        <f t="shared" si="13"/>
        <v>0</v>
      </c>
      <c r="I102" s="252"/>
      <c r="J102" s="250"/>
      <c r="K102" s="250"/>
      <c r="L102" s="250"/>
      <c r="M102" s="250"/>
      <c r="N102" s="250"/>
      <c r="O102" s="252">
        <f t="shared" si="14"/>
        <v>0</v>
      </c>
    </row>
    <row r="103" spans="1:15" ht="15.75" customHeight="1" x14ac:dyDescent="0.15">
      <c r="A103" s="320" t="s">
        <v>156</v>
      </c>
      <c r="B103" s="257">
        <f>'Standard Sponsor Budget'!M$45</f>
        <v>0</v>
      </c>
      <c r="C103" s="257"/>
      <c r="D103" s="331"/>
      <c r="E103" s="331"/>
      <c r="F103" s="331"/>
      <c r="G103" s="331"/>
      <c r="H103" s="332">
        <f t="shared" si="13"/>
        <v>0</v>
      </c>
      <c r="I103" s="252"/>
      <c r="J103" s="250"/>
      <c r="K103" s="250"/>
      <c r="L103" s="250"/>
      <c r="M103" s="250"/>
      <c r="N103" s="250"/>
      <c r="O103" s="252">
        <f t="shared" si="14"/>
        <v>0</v>
      </c>
    </row>
    <row r="104" spans="1:15" ht="15.75" customHeight="1" x14ac:dyDescent="0.15">
      <c r="A104" s="320" t="s">
        <v>157</v>
      </c>
      <c r="B104" s="257">
        <f>'Standard Sponsor Budget'!M$46</f>
        <v>0</v>
      </c>
      <c r="C104" s="257"/>
      <c r="D104" s="331"/>
      <c r="E104" s="331"/>
      <c r="F104" s="331"/>
      <c r="G104" s="331"/>
      <c r="H104" s="332">
        <f t="shared" si="13"/>
        <v>0</v>
      </c>
      <c r="I104" s="252"/>
      <c r="J104" s="250"/>
      <c r="K104" s="250"/>
      <c r="L104" s="250"/>
      <c r="M104" s="250"/>
      <c r="N104" s="250"/>
      <c r="O104" s="252">
        <f t="shared" si="14"/>
        <v>0</v>
      </c>
    </row>
    <row r="105" spans="1:15" ht="15.75" customHeight="1" x14ac:dyDescent="0.15">
      <c r="A105" s="320" t="s">
        <v>128</v>
      </c>
      <c r="B105" s="257">
        <f>'Standard Sponsor Budget'!M$59+'Standard Sponsor Budget'!M$60+'Standard Sponsor Budget'!M$61+'Standard Sponsor Budget'!M$62+'Standard Sponsor Budget'!M$63+'Standard Sponsor Budget'!M$69</f>
        <v>0</v>
      </c>
      <c r="C105" s="257">
        <f>'Standard Sponsor Budget'!M$51+'Standard Sponsor Budget'!M$52+'Standard Sponsor Budget'!M$53</f>
        <v>0</v>
      </c>
      <c r="D105" s="331"/>
      <c r="E105" s="331"/>
      <c r="F105" s="331"/>
      <c r="G105" s="331"/>
      <c r="H105" s="332">
        <f t="shared" si="13"/>
        <v>0</v>
      </c>
      <c r="I105" s="252"/>
      <c r="J105" s="250"/>
      <c r="K105" s="250"/>
      <c r="L105" s="250"/>
      <c r="M105" s="250"/>
      <c r="N105" s="250"/>
      <c r="O105" s="252">
        <f t="shared" si="14"/>
        <v>0</v>
      </c>
    </row>
    <row r="106" spans="1:15" ht="15.75" customHeight="1" x14ac:dyDescent="0.15">
      <c r="A106" s="320" t="s">
        <v>158</v>
      </c>
      <c r="B106" s="257">
        <f>'Standard Sponsor Budget'!M$64+'Standard Sponsor Budget'!M$65</f>
        <v>0</v>
      </c>
      <c r="C106" s="257">
        <f>'Standard Sponsor Budget'!M$49+'Standard Sponsor Budget'!M$50</f>
        <v>0</v>
      </c>
      <c r="D106" s="331"/>
      <c r="E106" s="331"/>
      <c r="F106" s="331"/>
      <c r="G106" s="331"/>
      <c r="H106" s="332">
        <f t="shared" si="13"/>
        <v>0</v>
      </c>
      <c r="I106" s="252"/>
      <c r="J106" s="250"/>
      <c r="K106" s="250"/>
      <c r="L106" s="250"/>
      <c r="M106" s="250"/>
      <c r="N106" s="250"/>
      <c r="O106" s="252">
        <f t="shared" si="14"/>
        <v>0</v>
      </c>
    </row>
    <row r="107" spans="1:15" ht="15.75" customHeight="1" x14ac:dyDescent="0.15">
      <c r="A107" s="320" t="s">
        <v>159</v>
      </c>
      <c r="B107" s="257">
        <v>0</v>
      </c>
      <c r="C107" s="257"/>
      <c r="D107" s="331"/>
      <c r="E107" s="331"/>
      <c r="F107" s="331"/>
      <c r="G107" s="331"/>
      <c r="H107" s="332">
        <f t="shared" si="13"/>
        <v>0</v>
      </c>
      <c r="I107" s="252"/>
      <c r="J107" s="250"/>
      <c r="K107" s="250"/>
      <c r="L107" s="250"/>
      <c r="M107" s="250"/>
      <c r="N107" s="250"/>
      <c r="O107" s="252">
        <f t="shared" si="14"/>
        <v>0</v>
      </c>
    </row>
    <row r="108" spans="1:15" ht="15.75" customHeight="1" x14ac:dyDescent="0.15">
      <c r="A108" s="320" t="s">
        <v>160</v>
      </c>
      <c r="B108" s="257">
        <v>0</v>
      </c>
      <c r="C108" s="257"/>
      <c r="D108" s="331"/>
      <c r="E108" s="331"/>
      <c r="F108" s="331"/>
      <c r="G108" s="331"/>
      <c r="H108" s="332">
        <f t="shared" si="13"/>
        <v>0</v>
      </c>
      <c r="I108" s="252"/>
      <c r="J108" s="250"/>
      <c r="K108" s="250"/>
      <c r="L108" s="250"/>
      <c r="M108" s="250"/>
      <c r="N108" s="250"/>
      <c r="O108" s="252">
        <f t="shared" si="14"/>
        <v>0</v>
      </c>
    </row>
    <row r="109" spans="1:15" ht="15.75" customHeight="1" x14ac:dyDescent="0.15">
      <c r="A109" s="320" t="s">
        <v>161</v>
      </c>
      <c r="B109" s="257">
        <v>0</v>
      </c>
      <c r="C109" s="257"/>
      <c r="D109" s="331"/>
      <c r="E109" s="331"/>
      <c r="F109" s="331"/>
      <c r="G109" s="331"/>
      <c r="H109" s="332">
        <f t="shared" si="13"/>
        <v>0</v>
      </c>
      <c r="I109" s="252"/>
      <c r="J109" s="250"/>
      <c r="K109" s="250"/>
      <c r="L109" s="250"/>
      <c r="M109" s="250"/>
      <c r="N109" s="250"/>
      <c r="O109" s="252">
        <f t="shared" si="14"/>
        <v>0</v>
      </c>
    </row>
    <row r="110" spans="1:15" ht="15.75" customHeight="1" x14ac:dyDescent="0.15">
      <c r="A110" s="320" t="s">
        <v>162</v>
      </c>
      <c r="B110" s="257">
        <v>0</v>
      </c>
      <c r="C110" s="257"/>
      <c r="D110" s="331"/>
      <c r="E110" s="331"/>
      <c r="F110" s="331"/>
      <c r="G110" s="331"/>
      <c r="H110" s="332">
        <f t="shared" si="13"/>
        <v>0</v>
      </c>
      <c r="I110" s="252"/>
      <c r="J110" s="250"/>
      <c r="K110" s="250"/>
      <c r="L110" s="250"/>
      <c r="M110" s="250"/>
      <c r="N110" s="250"/>
      <c r="O110" s="252">
        <f t="shared" si="14"/>
        <v>0</v>
      </c>
    </row>
    <row r="111" spans="1:15" ht="15.75" customHeight="1" x14ac:dyDescent="0.15">
      <c r="A111" s="320" t="s">
        <v>122</v>
      </c>
      <c r="B111" s="257">
        <f>'Standard Sponsor Budget'!M$67</f>
        <v>0</v>
      </c>
      <c r="C111" s="257"/>
      <c r="D111" s="331"/>
      <c r="E111" s="331"/>
      <c r="F111" s="331"/>
      <c r="G111" s="331"/>
      <c r="H111" s="332">
        <f t="shared" si="13"/>
        <v>0</v>
      </c>
      <c r="I111" s="252"/>
      <c r="J111" s="250"/>
      <c r="K111" s="250"/>
      <c r="L111" s="250"/>
      <c r="M111" s="250"/>
      <c r="N111" s="250"/>
      <c r="O111" s="252">
        <f t="shared" si="14"/>
        <v>0</v>
      </c>
    </row>
    <row r="112" spans="1:15" ht="15.75" customHeight="1" x14ac:dyDescent="0.15">
      <c r="A112" s="320" t="s">
        <v>163</v>
      </c>
      <c r="B112" s="257">
        <f>'Standard Sponsor Budget'!M$56+'Standard Sponsor Budget'!M$68</f>
        <v>0</v>
      </c>
      <c r="C112" s="257"/>
      <c r="D112" s="331"/>
      <c r="E112" s="331"/>
      <c r="F112" s="331"/>
      <c r="G112" s="331"/>
      <c r="H112" s="332">
        <f t="shared" si="13"/>
        <v>0</v>
      </c>
      <c r="I112" s="252"/>
      <c r="J112" s="250"/>
      <c r="K112" s="250"/>
      <c r="L112" s="250"/>
      <c r="M112" s="250"/>
      <c r="N112" s="250"/>
      <c r="O112" s="252">
        <f t="shared" si="14"/>
        <v>0</v>
      </c>
    </row>
    <row r="113" spans="1:15" ht="15.75" customHeight="1" x14ac:dyDescent="0.15">
      <c r="A113" s="320" t="s">
        <v>164</v>
      </c>
      <c r="B113" s="257">
        <v>0</v>
      </c>
      <c r="C113" s="257"/>
      <c r="D113" s="331"/>
      <c r="E113" s="331"/>
      <c r="F113" s="331"/>
      <c r="G113" s="331"/>
      <c r="H113" s="332">
        <f t="shared" si="13"/>
        <v>0</v>
      </c>
      <c r="I113" s="252"/>
      <c r="J113" s="250"/>
      <c r="K113" s="250"/>
      <c r="L113" s="250"/>
      <c r="M113" s="250"/>
      <c r="N113" s="250"/>
      <c r="O113" s="252">
        <f t="shared" si="14"/>
        <v>0</v>
      </c>
    </row>
    <row r="114" spans="1:15" ht="15.75" customHeight="1" x14ac:dyDescent="0.15">
      <c r="A114" s="320" t="s">
        <v>165</v>
      </c>
      <c r="B114" s="257">
        <f>'Standard Sponsor Budget'!M$58</f>
        <v>0</v>
      </c>
      <c r="C114" s="257"/>
      <c r="D114" s="331"/>
      <c r="E114" s="331"/>
      <c r="F114" s="331"/>
      <c r="G114" s="331"/>
      <c r="H114" s="332">
        <f t="shared" si="13"/>
        <v>0</v>
      </c>
      <c r="I114" s="252"/>
      <c r="J114" s="250"/>
      <c r="K114" s="250"/>
      <c r="L114" s="250"/>
      <c r="M114" s="250"/>
      <c r="N114" s="250"/>
      <c r="O114" s="252">
        <f t="shared" si="14"/>
        <v>0</v>
      </c>
    </row>
    <row r="115" spans="1:15" ht="15.75" customHeight="1" x14ac:dyDescent="0.15">
      <c r="A115" s="333" t="s">
        <v>166</v>
      </c>
      <c r="B115" s="257">
        <f>'Standard Sponsor Budget'!M$66</f>
        <v>0</v>
      </c>
      <c r="C115" s="257"/>
      <c r="D115" s="331"/>
      <c r="E115" s="331"/>
      <c r="F115" s="331"/>
      <c r="G115" s="331"/>
      <c r="H115" s="332">
        <f t="shared" si="13"/>
        <v>0</v>
      </c>
      <c r="I115" s="252"/>
      <c r="J115" s="253"/>
      <c r="K115" s="253"/>
      <c r="L115" s="253"/>
      <c r="M115" s="253"/>
      <c r="N115" s="253"/>
      <c r="O115" s="252">
        <f t="shared" si="14"/>
        <v>0</v>
      </c>
    </row>
    <row r="116" spans="1:15" ht="15.75" customHeight="1" x14ac:dyDescent="0.15">
      <c r="A116" s="320" t="s">
        <v>167</v>
      </c>
      <c r="B116" s="257">
        <v>0</v>
      </c>
      <c r="C116" s="257"/>
      <c r="D116" s="331"/>
      <c r="E116" s="331"/>
      <c r="F116" s="331"/>
      <c r="G116" s="331"/>
      <c r="H116" s="332">
        <f t="shared" si="13"/>
        <v>0</v>
      </c>
      <c r="I116" s="252"/>
      <c r="J116" s="250"/>
      <c r="K116" s="250"/>
      <c r="L116" s="250"/>
      <c r="M116" s="250"/>
      <c r="N116" s="250"/>
      <c r="O116" s="252">
        <f t="shared" si="14"/>
        <v>0</v>
      </c>
    </row>
    <row r="117" spans="1:15" ht="15.75" customHeight="1" x14ac:dyDescent="0.15">
      <c r="A117" s="320" t="s">
        <v>168</v>
      </c>
      <c r="B117" s="257">
        <v>0</v>
      </c>
      <c r="C117" s="257"/>
      <c r="D117" s="331"/>
      <c r="E117" s="331"/>
      <c r="F117" s="331"/>
      <c r="G117" s="331"/>
      <c r="H117" s="332">
        <f t="shared" si="13"/>
        <v>0</v>
      </c>
      <c r="I117" s="252"/>
      <c r="J117" s="250"/>
      <c r="K117" s="250"/>
      <c r="L117" s="250"/>
      <c r="M117" s="250"/>
      <c r="N117" s="250"/>
      <c r="O117" s="252">
        <f t="shared" si="14"/>
        <v>0</v>
      </c>
    </row>
    <row r="118" spans="1:15" ht="15.75" customHeight="1" x14ac:dyDescent="0.15">
      <c r="A118" s="320" t="s">
        <v>169</v>
      </c>
      <c r="B118" s="257">
        <f>'Standard Sponsor Budget'!M$57</f>
        <v>0</v>
      </c>
      <c r="C118" s="257"/>
      <c r="D118" s="331"/>
      <c r="E118" s="331"/>
      <c r="F118" s="331"/>
      <c r="G118" s="331"/>
      <c r="H118" s="332">
        <f t="shared" si="13"/>
        <v>0</v>
      </c>
      <c r="I118" s="252"/>
      <c r="J118" s="250"/>
      <c r="K118" s="250"/>
      <c r="L118" s="250"/>
      <c r="M118" s="250"/>
      <c r="N118" s="250"/>
      <c r="O118" s="252">
        <f t="shared" si="14"/>
        <v>0</v>
      </c>
    </row>
    <row r="119" spans="1:15" ht="15.75" customHeight="1" x14ac:dyDescent="0.15">
      <c r="A119" s="320" t="s">
        <v>170</v>
      </c>
      <c r="B119" s="257">
        <f>'Standard Sponsor Budget'!M$43</f>
        <v>0</v>
      </c>
      <c r="C119" s="257"/>
      <c r="D119" s="331"/>
      <c r="E119" s="331"/>
      <c r="F119" s="331"/>
      <c r="G119" s="331"/>
      <c r="H119" s="332">
        <f t="shared" si="13"/>
        <v>0</v>
      </c>
      <c r="I119" s="252"/>
      <c r="J119" s="250"/>
      <c r="K119" s="250"/>
      <c r="L119" s="250"/>
      <c r="M119" s="250"/>
      <c r="N119" s="250"/>
      <c r="O119" s="252">
        <f t="shared" si="14"/>
        <v>0</v>
      </c>
    </row>
    <row r="120" spans="1:15" ht="15.75" customHeight="1" x14ac:dyDescent="0.15">
      <c r="A120" s="320" t="s">
        <v>171</v>
      </c>
      <c r="B120" s="257">
        <v>0</v>
      </c>
      <c r="C120" s="257"/>
      <c r="D120" s="331"/>
      <c r="E120" s="331"/>
      <c r="F120" s="331"/>
      <c r="G120" s="331"/>
      <c r="H120" s="332">
        <f t="shared" si="13"/>
        <v>0</v>
      </c>
      <c r="I120" s="252"/>
      <c r="J120" s="250"/>
      <c r="K120" s="250"/>
      <c r="L120" s="250"/>
      <c r="M120" s="250"/>
      <c r="N120" s="250"/>
      <c r="O120" s="252">
        <f t="shared" si="14"/>
        <v>0</v>
      </c>
    </row>
    <row r="121" spans="1:15" ht="15.75" customHeight="1" x14ac:dyDescent="0.15">
      <c r="A121" s="320" t="s">
        <v>172</v>
      </c>
      <c r="B121" s="331"/>
      <c r="C121" s="331"/>
      <c r="D121" s="334">
        <f>'Standard Sponsor Budget'!M$75</f>
        <v>0</v>
      </c>
      <c r="E121" s="334">
        <f>'Standard Sponsor Budget'!M$79</f>
        <v>0</v>
      </c>
      <c r="F121" s="334">
        <f>'Standard Sponsor Budget'!M$83</f>
        <v>0</v>
      </c>
      <c r="G121" s="334">
        <f>'Standard Sponsor Budget'!M$87</f>
        <v>0</v>
      </c>
      <c r="H121" s="332">
        <f t="shared" si="13"/>
        <v>0</v>
      </c>
      <c r="I121" s="252"/>
      <c r="J121" s="251"/>
      <c r="K121" s="251"/>
      <c r="L121" s="251"/>
      <c r="M121" s="251"/>
      <c r="N121" s="250">
        <v>0</v>
      </c>
      <c r="O121" s="252">
        <f t="shared" si="14"/>
        <v>0</v>
      </c>
    </row>
    <row r="122" spans="1:15" ht="15.75" customHeight="1" x14ac:dyDescent="0.15">
      <c r="A122" s="335" t="s">
        <v>173</v>
      </c>
      <c r="B122" s="255"/>
      <c r="C122" s="255"/>
      <c r="D122" s="255"/>
      <c r="E122" s="255"/>
      <c r="F122" s="255"/>
      <c r="G122" s="255"/>
      <c r="H122" s="336">
        <f t="shared" ref="H122" si="15">SUM(B122:G122)</f>
        <v>0</v>
      </c>
      <c r="I122" s="252"/>
      <c r="J122" s="254">
        <v>0</v>
      </c>
      <c r="K122" s="254"/>
      <c r="L122" s="254">
        <v>0</v>
      </c>
      <c r="M122" s="254"/>
      <c r="N122" s="254"/>
      <c r="O122" s="255">
        <f t="shared" si="14"/>
        <v>0</v>
      </c>
    </row>
    <row r="123" spans="1:15" ht="15.75" customHeight="1" x14ac:dyDescent="0.15">
      <c r="A123" s="337" t="s">
        <v>174</v>
      </c>
      <c r="B123" s="255"/>
      <c r="C123" s="255"/>
      <c r="D123" s="255"/>
      <c r="E123" s="255"/>
      <c r="F123" s="255"/>
      <c r="G123" s="255"/>
      <c r="H123" s="336"/>
      <c r="I123" s="252"/>
      <c r="J123" s="255"/>
      <c r="K123" s="255"/>
      <c r="L123" s="255"/>
      <c r="M123" s="255">
        <v>0</v>
      </c>
      <c r="N123" s="255"/>
      <c r="O123" s="255">
        <f t="shared" si="14"/>
        <v>0</v>
      </c>
    </row>
    <row r="124" spans="1:15" ht="15.75" customHeight="1" x14ac:dyDescent="0.15">
      <c r="A124" s="337" t="s">
        <v>121</v>
      </c>
      <c r="B124" s="256"/>
      <c r="C124" s="256"/>
      <c r="D124" s="256"/>
      <c r="E124" s="256"/>
      <c r="F124" s="256"/>
      <c r="G124" s="256"/>
      <c r="H124" s="338"/>
      <c r="I124" s="252"/>
      <c r="J124" s="256"/>
      <c r="K124" s="256"/>
      <c r="L124" s="256"/>
      <c r="M124" s="256">
        <v>0</v>
      </c>
      <c r="N124" s="256"/>
      <c r="O124" s="256">
        <f t="shared" si="14"/>
        <v>0</v>
      </c>
    </row>
    <row r="125" spans="1:15" ht="15.75" customHeight="1" x14ac:dyDescent="0.15">
      <c r="A125" s="339"/>
      <c r="B125" s="257"/>
      <c r="C125" s="257"/>
      <c r="D125" s="257"/>
      <c r="E125" s="257"/>
      <c r="F125" s="257"/>
      <c r="G125" s="257"/>
      <c r="H125" s="332"/>
      <c r="I125" s="252"/>
      <c r="J125" s="257"/>
      <c r="K125" s="257"/>
      <c r="L125" s="257"/>
      <c r="M125" s="257"/>
      <c r="N125" s="257"/>
      <c r="O125" s="252"/>
    </row>
    <row r="126" spans="1:15" ht="15.75" customHeight="1" x14ac:dyDescent="0.15">
      <c r="A126" s="320" t="s">
        <v>9</v>
      </c>
      <c r="B126" s="257">
        <f t="shared" ref="B126:H126" si="16">ROUND(SUM(B100:B124),0)</f>
        <v>0</v>
      </c>
      <c r="C126" s="257">
        <f t="shared" si="16"/>
        <v>0</v>
      </c>
      <c r="D126" s="257">
        <f t="shared" si="16"/>
        <v>0</v>
      </c>
      <c r="E126" s="257">
        <f t="shared" si="16"/>
        <v>0</v>
      </c>
      <c r="F126" s="257">
        <f t="shared" si="16"/>
        <v>0</v>
      </c>
      <c r="G126" s="257">
        <f t="shared" si="16"/>
        <v>0</v>
      </c>
      <c r="H126" s="340">
        <f t="shared" si="16"/>
        <v>0</v>
      </c>
      <c r="I126" s="252"/>
      <c r="J126" s="250">
        <f t="shared" ref="J126:O126" si="17">SUM(J100:J125)</f>
        <v>0</v>
      </c>
      <c r="K126" s="250">
        <f t="shared" si="17"/>
        <v>0</v>
      </c>
      <c r="L126" s="250">
        <f t="shared" si="17"/>
        <v>0</v>
      </c>
      <c r="M126" s="250">
        <f t="shared" si="17"/>
        <v>0</v>
      </c>
      <c r="N126" s="250">
        <f t="shared" si="17"/>
        <v>0</v>
      </c>
      <c r="O126" s="250">
        <f t="shared" si="17"/>
        <v>0</v>
      </c>
    </row>
    <row r="127" spans="1:15" ht="15.75" customHeight="1" x14ac:dyDescent="0.15">
      <c r="A127" s="320"/>
      <c r="B127" s="257"/>
      <c r="C127" s="257"/>
      <c r="D127" s="257"/>
      <c r="E127" s="257"/>
      <c r="F127" s="257"/>
      <c r="G127" s="257"/>
      <c r="H127" s="332"/>
      <c r="I127" s="252"/>
      <c r="J127" s="250"/>
      <c r="K127" s="250"/>
      <c r="L127" s="250"/>
      <c r="M127" s="250"/>
      <c r="N127" s="250"/>
      <c r="O127" s="252"/>
    </row>
    <row r="128" spans="1:15" ht="15.75" customHeight="1" x14ac:dyDescent="0.15">
      <c r="A128" s="320" t="s">
        <v>175</v>
      </c>
      <c r="B128" s="249">
        <f>ROUND(IF('Standard Sponsor Budget'!$B$92="MTDC",(B126-B106-B119)*'Standard Sponsor Budget'!P$7,IF('Standard Sponsor Budget'!$B$92="TDC",'Standard SAP Budgets'!B126*'Standard Sponsor Budget'!P$7,0)),0)</f>
        <v>0</v>
      </c>
      <c r="C128" s="249">
        <f>ROUND(IF('Standard Sponsor Budget'!$B$92="MTDC",(C126*0),IF('Standard Sponsor Budget'!$B$92="TDC",'Standard SAP Budgets'!C126*'Standard Sponsor Budget'!P$7,0)),0)</f>
        <v>0</v>
      </c>
      <c r="D128" s="249">
        <f>ROUND(IF('Standard Sponsor Budget'!$B$92="MTDC",'Standard Sponsor Budget'!L$75*'Standard Sponsor Budget'!P$7,IF('Standard Sponsor Budget'!$B$92="TDC",D126*'Standard Sponsor Budget'!P$7,0)),0)</f>
        <v>0</v>
      </c>
      <c r="E128" s="249">
        <f>ROUND(IF('Standard Sponsor Budget'!$B$92="MTDC",'Standard Sponsor Budget'!L$79*'Standard Sponsor Budget'!P$7,IF('Standard Sponsor Budget'!$B$92="TDC",E126*'Standard Sponsor Budget'!P$7,0)),0)</f>
        <v>0</v>
      </c>
      <c r="F128" s="249">
        <f>ROUND(IF('Standard Sponsor Budget'!$B$92="MTDC",'Standard Sponsor Budget'!L$83*'Standard Sponsor Budget'!P$7,IF('Standard Sponsor Budget'!$B$92="TDC",F126*'Standard Sponsor Budget'!P$7,0)),0)</f>
        <v>0</v>
      </c>
      <c r="G128" s="249">
        <f>ROUND(IF('Standard Sponsor Budget'!$B$92="MTDC",'Standard Sponsor Budget'!L$87*'Standard Sponsor Budget'!P$7,IF('Standard Sponsor Budget'!$B$92="TDC",G126*'Standard Sponsor Budget'!P$7,0)),0)</f>
        <v>0</v>
      </c>
      <c r="H128" s="341">
        <f>ROUND(SUM(B128:G128),0)</f>
        <v>0</v>
      </c>
      <c r="I128" s="252"/>
      <c r="J128" s="249">
        <v>0</v>
      </c>
      <c r="K128" s="249">
        <v>0</v>
      </c>
      <c r="L128" s="249">
        <v>0</v>
      </c>
      <c r="M128" s="249">
        <v>0</v>
      </c>
      <c r="N128" s="249">
        <v>0</v>
      </c>
      <c r="O128" s="258">
        <f>SUM(J128:N128)</f>
        <v>0</v>
      </c>
    </row>
    <row r="129" spans="1:15" ht="15.75" customHeight="1" thickBot="1" x14ac:dyDescent="0.2">
      <c r="A129" s="320"/>
      <c r="B129" s="259">
        <f>ROUND(SUM(B126,B128),0)</f>
        <v>0</v>
      </c>
      <c r="C129" s="259">
        <f t="shared" ref="C129:H129" si="18">ROUND(SUM(C126,C128),0)</f>
        <v>0</v>
      </c>
      <c r="D129" s="259">
        <f t="shared" si="18"/>
        <v>0</v>
      </c>
      <c r="E129" s="259">
        <f t="shared" si="18"/>
        <v>0</v>
      </c>
      <c r="F129" s="259">
        <f t="shared" si="18"/>
        <v>0</v>
      </c>
      <c r="G129" s="259">
        <f t="shared" si="18"/>
        <v>0</v>
      </c>
      <c r="H129" s="342">
        <f t="shared" si="18"/>
        <v>0</v>
      </c>
      <c r="I129" s="252"/>
      <c r="J129" s="259">
        <f t="shared" ref="J129:O129" si="19">+J126+J128</f>
        <v>0</v>
      </c>
      <c r="K129" s="259">
        <f t="shared" si="19"/>
        <v>0</v>
      </c>
      <c r="L129" s="259">
        <f t="shared" si="19"/>
        <v>0</v>
      </c>
      <c r="M129" s="259">
        <f t="shared" si="19"/>
        <v>0</v>
      </c>
      <c r="N129" s="259">
        <f t="shared" si="19"/>
        <v>0</v>
      </c>
      <c r="O129" s="259">
        <f t="shared" si="19"/>
        <v>0</v>
      </c>
    </row>
    <row r="130" spans="1:15" ht="12.75" customHeight="1" thickTop="1" x14ac:dyDescent="0.15">
      <c r="A130" s="320"/>
      <c r="B130" s="3"/>
      <c r="C130" s="3"/>
      <c r="D130" s="3"/>
      <c r="E130" s="3"/>
      <c r="F130" s="3"/>
      <c r="G130" s="3"/>
      <c r="H130" s="321"/>
    </row>
    <row r="131" spans="1:15" ht="12.75" customHeight="1" x14ac:dyDescent="0.15">
      <c r="A131" s="320" t="s">
        <v>255</v>
      </c>
      <c r="B131" s="3"/>
      <c r="C131" s="3"/>
      <c r="D131" s="3"/>
      <c r="E131" s="3"/>
      <c r="F131" s="3"/>
      <c r="G131" s="3"/>
      <c r="H131" s="321"/>
    </row>
    <row r="132" spans="1:15" ht="12.75" customHeight="1" thickBot="1" x14ac:dyDescent="0.2">
      <c r="A132" s="343"/>
      <c r="B132" s="347"/>
      <c r="C132" s="347"/>
      <c r="D132" s="347"/>
      <c r="E132" s="347"/>
      <c r="F132" s="347"/>
      <c r="G132" s="347"/>
      <c r="H132" s="346"/>
    </row>
    <row r="133" spans="1:15" ht="17" customHeight="1" x14ac:dyDescent="0.25">
      <c r="A133" s="315" t="s">
        <v>141</v>
      </c>
      <c r="B133" s="316">
        <f>'Standard Sponsor Budget'!B$2</f>
        <v>0</v>
      </c>
      <c r="C133" s="317"/>
      <c r="D133" s="316"/>
      <c r="E133" s="316"/>
      <c r="F133" s="316"/>
      <c r="G133" s="318" t="s">
        <v>142</v>
      </c>
      <c r="H133" s="319"/>
    </row>
    <row r="134" spans="1:15" ht="17" customHeight="1" x14ac:dyDescent="0.15">
      <c r="A134" s="320" t="s">
        <v>49</v>
      </c>
      <c r="B134" s="3">
        <f>'Standard Sponsor Budget'!B$3</f>
        <v>0</v>
      </c>
      <c r="C134" s="3"/>
      <c r="D134" s="3"/>
      <c r="E134" s="3"/>
      <c r="F134" s="3"/>
      <c r="G134" s="3"/>
      <c r="H134" s="321"/>
    </row>
    <row r="135" spans="1:15" ht="17" customHeight="1" x14ac:dyDescent="0.15">
      <c r="A135" s="320" t="s">
        <v>98</v>
      </c>
      <c r="B135" s="3">
        <f>'Standard Sponsor Budget'!B$4</f>
        <v>0</v>
      </c>
      <c r="C135" s="3"/>
      <c r="D135" s="3"/>
      <c r="E135" s="3"/>
      <c r="F135" s="3"/>
      <c r="G135" s="3"/>
      <c r="H135" s="321"/>
    </row>
    <row r="136" spans="1:15" ht="17" customHeight="1" x14ac:dyDescent="0.15">
      <c r="A136" s="320" t="s">
        <v>50</v>
      </c>
      <c r="B136" s="3">
        <f>'Standard Sponsor Budget'!B$6</f>
        <v>0</v>
      </c>
      <c r="C136" s="3"/>
      <c r="D136" s="3"/>
      <c r="E136" s="3"/>
      <c r="F136" s="3"/>
      <c r="G136" s="3"/>
      <c r="H136" s="321"/>
    </row>
    <row r="137" spans="1:15" ht="17" customHeight="1" x14ac:dyDescent="0.15">
      <c r="A137" s="320" t="s">
        <v>100</v>
      </c>
      <c r="B137" s="3">
        <f>'Standard Sponsor Budget'!B$7</f>
        <v>0</v>
      </c>
      <c r="C137" s="3"/>
      <c r="D137" s="3"/>
      <c r="E137" s="3"/>
      <c r="F137" s="3"/>
      <c r="G137" s="3"/>
      <c r="H137" s="321"/>
    </row>
    <row r="138" spans="1:15" ht="17" customHeight="1" thickBot="1" x14ac:dyDescent="0.2">
      <c r="A138" s="320" t="s">
        <v>99</v>
      </c>
      <c r="B138" s="3">
        <f>'Standard Sponsor Budget'!B$8</f>
        <v>0</v>
      </c>
      <c r="C138" s="3"/>
      <c r="D138" s="3"/>
      <c r="E138" s="3"/>
      <c r="F138" s="3"/>
      <c r="G138" s="3"/>
      <c r="H138" s="321"/>
    </row>
    <row r="139" spans="1:15" ht="17" customHeight="1" thickBot="1" x14ac:dyDescent="0.25">
      <c r="A139" s="320"/>
      <c r="B139" s="395" t="s">
        <v>143</v>
      </c>
      <c r="C139" s="396"/>
      <c r="D139" s="396"/>
      <c r="E139" s="396"/>
      <c r="F139" s="396"/>
      <c r="G139" s="396"/>
      <c r="H139" s="397"/>
      <c r="I139" s="99"/>
      <c r="J139" s="395" t="s">
        <v>144</v>
      </c>
      <c r="K139" s="396"/>
      <c r="L139" s="396"/>
      <c r="M139" s="396"/>
      <c r="N139" s="396"/>
      <c r="O139" s="397"/>
    </row>
    <row r="140" spans="1:15" ht="17" customHeight="1" x14ac:dyDescent="0.15">
      <c r="A140" s="320" t="s">
        <v>141</v>
      </c>
      <c r="B140" s="3"/>
      <c r="C140" s="3"/>
      <c r="D140" s="322"/>
      <c r="E140" s="322"/>
      <c r="F140" s="322"/>
      <c r="G140" s="322"/>
      <c r="H140" s="323"/>
      <c r="I140" s="101"/>
      <c r="M140" s="100"/>
      <c r="N140" s="100"/>
      <c r="O140" s="101"/>
    </row>
    <row r="141" spans="1:15" ht="17" customHeight="1" x14ac:dyDescent="0.2">
      <c r="A141" s="320" t="s">
        <v>145</v>
      </c>
      <c r="B141" s="324" t="s">
        <v>6</v>
      </c>
      <c r="C141" s="324"/>
      <c r="D141" s="324"/>
      <c r="E141" s="324"/>
      <c r="F141" s="324"/>
      <c r="G141" s="325"/>
      <c r="H141" s="323"/>
      <c r="I141" s="101"/>
      <c r="J141" s="102"/>
      <c r="K141" s="102"/>
      <c r="L141" s="102"/>
      <c r="M141" s="100"/>
      <c r="N141" s="100"/>
      <c r="O141" s="101"/>
    </row>
    <row r="142" spans="1:15" ht="17" customHeight="1" x14ac:dyDescent="0.2">
      <c r="A142" s="326" t="s">
        <v>178</v>
      </c>
      <c r="B142" s="327" t="s">
        <v>176</v>
      </c>
      <c r="C142" s="327" t="s">
        <v>177</v>
      </c>
      <c r="D142" s="327" t="s">
        <v>179</v>
      </c>
      <c r="E142" s="327" t="s">
        <v>179</v>
      </c>
      <c r="F142" s="327" t="s">
        <v>179</v>
      </c>
      <c r="G142" s="327" t="s">
        <v>179</v>
      </c>
      <c r="H142" s="328"/>
      <c r="I142" s="99"/>
      <c r="M142" s="42"/>
      <c r="N142" s="42"/>
      <c r="O142" s="99"/>
    </row>
    <row r="143" spans="1:15" ht="34" x14ac:dyDescent="0.2">
      <c r="A143" s="329" t="s">
        <v>146</v>
      </c>
      <c r="B143" s="103" t="s">
        <v>147</v>
      </c>
      <c r="C143" s="103" t="s">
        <v>147</v>
      </c>
      <c r="D143" s="103" t="str">
        <f>'Standard Sponsor Budget'!$A$72</f>
        <v xml:space="preserve">   Subaward #1</v>
      </c>
      <c r="E143" s="103" t="str">
        <f>'Standard Sponsor Budget'!$A$76</f>
        <v xml:space="preserve">   Subaward #2</v>
      </c>
      <c r="F143" s="103" t="str">
        <f>'Standard Sponsor Budget'!$A$80</f>
        <v xml:space="preserve">   Subaward #3</v>
      </c>
      <c r="G143" s="103" t="str">
        <f>'Standard Sponsor Budget'!$A$84</f>
        <v xml:space="preserve">   Subaward #4</v>
      </c>
      <c r="H143" s="330" t="s">
        <v>148</v>
      </c>
      <c r="I143" s="104"/>
      <c r="J143" s="103" t="s">
        <v>149</v>
      </c>
      <c r="K143" s="103" t="s">
        <v>149</v>
      </c>
      <c r="L143" s="103" t="s">
        <v>149</v>
      </c>
      <c r="M143" s="103" t="s">
        <v>150</v>
      </c>
      <c r="N143" s="103" t="s">
        <v>151</v>
      </c>
      <c r="O143" s="103" t="s">
        <v>152</v>
      </c>
    </row>
    <row r="144" spans="1:15" ht="15.75" customHeight="1" x14ac:dyDescent="0.15">
      <c r="A144" s="320" t="s">
        <v>153</v>
      </c>
      <c r="B144" s="257">
        <f>'Standard Sponsor Budget'!P$39</f>
        <v>0</v>
      </c>
      <c r="C144" s="257"/>
      <c r="D144" s="331"/>
      <c r="E144" s="331"/>
      <c r="F144" s="331"/>
      <c r="G144" s="331"/>
      <c r="H144" s="332">
        <f t="shared" ref="H144:H166" si="20">SUM(B144:G144)</f>
        <v>0</v>
      </c>
      <c r="I144" s="252"/>
      <c r="J144" s="250"/>
      <c r="K144" s="250"/>
      <c r="L144" s="250"/>
      <c r="M144" s="250"/>
      <c r="N144" s="250"/>
      <c r="O144" s="252">
        <f t="shared" ref="O144:O168" si="21">SUM(J144:N144)</f>
        <v>0</v>
      </c>
    </row>
    <row r="145" spans="1:15" ht="15.75" customHeight="1" x14ac:dyDescent="0.15">
      <c r="A145" s="320" t="s">
        <v>154</v>
      </c>
      <c r="B145" s="257">
        <f>'Standard Sponsor Budget'!P$40</f>
        <v>0</v>
      </c>
      <c r="C145" s="257"/>
      <c r="D145" s="331"/>
      <c r="E145" s="331"/>
      <c r="F145" s="331"/>
      <c r="G145" s="331"/>
      <c r="H145" s="332">
        <f t="shared" si="20"/>
        <v>0</v>
      </c>
      <c r="I145" s="252"/>
      <c r="J145" s="250"/>
      <c r="K145" s="250"/>
      <c r="L145" s="250"/>
      <c r="M145" s="250"/>
      <c r="N145" s="250"/>
      <c r="O145" s="252">
        <f t="shared" si="21"/>
        <v>0</v>
      </c>
    </row>
    <row r="146" spans="1:15" ht="15.75" customHeight="1" x14ac:dyDescent="0.15">
      <c r="A146" s="320" t="s">
        <v>155</v>
      </c>
      <c r="B146" s="257">
        <f>'Standard Sponsor Budget'!P$41</f>
        <v>0</v>
      </c>
      <c r="C146" s="257"/>
      <c r="D146" s="331"/>
      <c r="E146" s="331"/>
      <c r="F146" s="331"/>
      <c r="G146" s="331"/>
      <c r="H146" s="332">
        <f t="shared" si="20"/>
        <v>0</v>
      </c>
      <c r="I146" s="252"/>
      <c r="J146" s="250"/>
      <c r="K146" s="250"/>
      <c r="L146" s="250"/>
      <c r="M146" s="250"/>
      <c r="N146" s="250"/>
      <c r="O146" s="252">
        <f t="shared" si="21"/>
        <v>0</v>
      </c>
    </row>
    <row r="147" spans="1:15" ht="15.75" customHeight="1" x14ac:dyDescent="0.15">
      <c r="A147" s="320" t="s">
        <v>156</v>
      </c>
      <c r="B147" s="257">
        <f>'Standard Sponsor Budget'!P$45</f>
        <v>0</v>
      </c>
      <c r="C147" s="257"/>
      <c r="D147" s="331"/>
      <c r="E147" s="331"/>
      <c r="F147" s="331"/>
      <c r="G147" s="331"/>
      <c r="H147" s="332">
        <f t="shared" si="20"/>
        <v>0</v>
      </c>
      <c r="I147" s="252"/>
      <c r="J147" s="250"/>
      <c r="K147" s="250"/>
      <c r="L147" s="250"/>
      <c r="M147" s="250"/>
      <c r="N147" s="250"/>
      <c r="O147" s="252">
        <f t="shared" si="21"/>
        <v>0</v>
      </c>
    </row>
    <row r="148" spans="1:15" ht="15.75" customHeight="1" x14ac:dyDescent="0.15">
      <c r="A148" s="320" t="s">
        <v>157</v>
      </c>
      <c r="B148" s="257">
        <f>'Standard Sponsor Budget'!P$46</f>
        <v>0</v>
      </c>
      <c r="C148" s="257"/>
      <c r="D148" s="331"/>
      <c r="E148" s="331"/>
      <c r="F148" s="331"/>
      <c r="G148" s="331"/>
      <c r="H148" s="332">
        <f t="shared" si="20"/>
        <v>0</v>
      </c>
      <c r="I148" s="252"/>
      <c r="J148" s="250"/>
      <c r="K148" s="250"/>
      <c r="L148" s="250"/>
      <c r="M148" s="250"/>
      <c r="N148" s="250"/>
      <c r="O148" s="252">
        <f t="shared" si="21"/>
        <v>0</v>
      </c>
    </row>
    <row r="149" spans="1:15" ht="15.75" customHeight="1" x14ac:dyDescent="0.15">
      <c r="A149" s="320" t="s">
        <v>128</v>
      </c>
      <c r="B149" s="257">
        <f>'Standard Sponsor Budget'!P$59+'Standard Sponsor Budget'!P$60+'Standard Sponsor Budget'!P$61+'Standard Sponsor Budget'!P$62+'Standard Sponsor Budget'!P$63+'Standard Sponsor Budget'!P$69</f>
        <v>0</v>
      </c>
      <c r="C149" s="257">
        <f>'Standard Sponsor Budget'!P$51+'Standard Sponsor Budget'!P$52+'Standard Sponsor Budget'!P$53</f>
        <v>0</v>
      </c>
      <c r="D149" s="331"/>
      <c r="E149" s="331"/>
      <c r="F149" s="331"/>
      <c r="G149" s="331"/>
      <c r="H149" s="332">
        <f t="shared" si="20"/>
        <v>0</v>
      </c>
      <c r="I149" s="252"/>
      <c r="J149" s="250"/>
      <c r="K149" s="250"/>
      <c r="L149" s="250"/>
      <c r="M149" s="250"/>
      <c r="N149" s="250"/>
      <c r="O149" s="252">
        <f t="shared" si="21"/>
        <v>0</v>
      </c>
    </row>
    <row r="150" spans="1:15" ht="15.75" customHeight="1" x14ac:dyDescent="0.15">
      <c r="A150" s="320" t="s">
        <v>158</v>
      </c>
      <c r="B150" s="257">
        <f>'Standard Sponsor Budget'!P$64+'Standard Sponsor Budget'!P$65</f>
        <v>0</v>
      </c>
      <c r="C150" s="257">
        <f>'Standard Sponsor Budget'!P$49+'Standard Sponsor Budget'!P$50</f>
        <v>0</v>
      </c>
      <c r="D150" s="331"/>
      <c r="E150" s="331"/>
      <c r="F150" s="331"/>
      <c r="G150" s="331"/>
      <c r="H150" s="332">
        <f t="shared" si="20"/>
        <v>0</v>
      </c>
      <c r="I150" s="252"/>
      <c r="J150" s="250"/>
      <c r="K150" s="250"/>
      <c r="L150" s="250"/>
      <c r="M150" s="250"/>
      <c r="N150" s="250"/>
      <c r="O150" s="252">
        <f t="shared" si="21"/>
        <v>0</v>
      </c>
    </row>
    <row r="151" spans="1:15" ht="15.75" customHeight="1" x14ac:dyDescent="0.15">
      <c r="A151" s="320" t="s">
        <v>159</v>
      </c>
      <c r="B151" s="257">
        <v>0</v>
      </c>
      <c r="C151" s="257"/>
      <c r="D151" s="331"/>
      <c r="E151" s="331"/>
      <c r="F151" s="331"/>
      <c r="G151" s="331"/>
      <c r="H151" s="332">
        <f t="shared" si="20"/>
        <v>0</v>
      </c>
      <c r="I151" s="252"/>
      <c r="J151" s="250"/>
      <c r="K151" s="250"/>
      <c r="L151" s="250"/>
      <c r="M151" s="250"/>
      <c r="N151" s="250"/>
      <c r="O151" s="252">
        <f t="shared" si="21"/>
        <v>0</v>
      </c>
    </row>
    <row r="152" spans="1:15" ht="15.75" customHeight="1" x14ac:dyDescent="0.15">
      <c r="A152" s="320" t="s">
        <v>160</v>
      </c>
      <c r="B152" s="257">
        <v>0</v>
      </c>
      <c r="C152" s="257"/>
      <c r="D152" s="331"/>
      <c r="E152" s="331"/>
      <c r="F152" s="331"/>
      <c r="G152" s="331"/>
      <c r="H152" s="332">
        <f t="shared" si="20"/>
        <v>0</v>
      </c>
      <c r="I152" s="252"/>
      <c r="J152" s="250"/>
      <c r="K152" s="250"/>
      <c r="L152" s="250"/>
      <c r="M152" s="250"/>
      <c r="N152" s="250"/>
      <c r="O152" s="252">
        <f t="shared" si="21"/>
        <v>0</v>
      </c>
    </row>
    <row r="153" spans="1:15" ht="15.75" customHeight="1" x14ac:dyDescent="0.15">
      <c r="A153" s="320" t="s">
        <v>161</v>
      </c>
      <c r="B153" s="257">
        <v>0</v>
      </c>
      <c r="C153" s="257"/>
      <c r="D153" s="331"/>
      <c r="E153" s="331"/>
      <c r="F153" s="331"/>
      <c r="G153" s="331"/>
      <c r="H153" s="332">
        <f t="shared" si="20"/>
        <v>0</v>
      </c>
      <c r="I153" s="252"/>
      <c r="J153" s="250"/>
      <c r="K153" s="250"/>
      <c r="L153" s="250"/>
      <c r="M153" s="250"/>
      <c r="N153" s="250"/>
      <c r="O153" s="252">
        <f t="shared" si="21"/>
        <v>0</v>
      </c>
    </row>
    <row r="154" spans="1:15" ht="15.75" customHeight="1" x14ac:dyDescent="0.15">
      <c r="A154" s="320" t="s">
        <v>162</v>
      </c>
      <c r="B154" s="257">
        <v>0</v>
      </c>
      <c r="C154" s="257"/>
      <c r="D154" s="331"/>
      <c r="E154" s="331"/>
      <c r="F154" s="331"/>
      <c r="G154" s="331"/>
      <c r="H154" s="332">
        <f t="shared" si="20"/>
        <v>0</v>
      </c>
      <c r="I154" s="252"/>
      <c r="J154" s="250"/>
      <c r="K154" s="250"/>
      <c r="L154" s="250"/>
      <c r="M154" s="250"/>
      <c r="N154" s="250"/>
      <c r="O154" s="252">
        <f t="shared" si="21"/>
        <v>0</v>
      </c>
    </row>
    <row r="155" spans="1:15" ht="15.75" customHeight="1" x14ac:dyDescent="0.15">
      <c r="A155" s="320" t="s">
        <v>122</v>
      </c>
      <c r="B155" s="257">
        <f>'Standard Sponsor Budget'!P$67</f>
        <v>0</v>
      </c>
      <c r="C155" s="257"/>
      <c r="D155" s="331"/>
      <c r="E155" s="331"/>
      <c r="F155" s="331"/>
      <c r="G155" s="331"/>
      <c r="H155" s="332">
        <f t="shared" si="20"/>
        <v>0</v>
      </c>
      <c r="I155" s="252"/>
      <c r="J155" s="250"/>
      <c r="K155" s="250"/>
      <c r="L155" s="250"/>
      <c r="M155" s="250"/>
      <c r="N155" s="250"/>
      <c r="O155" s="252">
        <f t="shared" si="21"/>
        <v>0</v>
      </c>
    </row>
    <row r="156" spans="1:15" ht="15.75" customHeight="1" x14ac:dyDescent="0.15">
      <c r="A156" s="320" t="s">
        <v>163</v>
      </c>
      <c r="B156" s="257">
        <f>'Standard Sponsor Budget'!P$56+'Standard Sponsor Budget'!P$68</f>
        <v>0</v>
      </c>
      <c r="C156" s="257"/>
      <c r="D156" s="331"/>
      <c r="E156" s="331"/>
      <c r="F156" s="331"/>
      <c r="G156" s="331"/>
      <c r="H156" s="332">
        <f t="shared" si="20"/>
        <v>0</v>
      </c>
      <c r="I156" s="252"/>
      <c r="J156" s="250"/>
      <c r="K156" s="250"/>
      <c r="L156" s="250"/>
      <c r="M156" s="250"/>
      <c r="N156" s="250"/>
      <c r="O156" s="252">
        <f t="shared" si="21"/>
        <v>0</v>
      </c>
    </row>
    <row r="157" spans="1:15" ht="15.75" customHeight="1" x14ac:dyDescent="0.15">
      <c r="A157" s="320" t="s">
        <v>164</v>
      </c>
      <c r="B157" s="257">
        <v>0</v>
      </c>
      <c r="C157" s="257"/>
      <c r="D157" s="331"/>
      <c r="E157" s="331"/>
      <c r="F157" s="331"/>
      <c r="G157" s="331"/>
      <c r="H157" s="332">
        <f t="shared" si="20"/>
        <v>0</v>
      </c>
      <c r="I157" s="252"/>
      <c r="J157" s="250"/>
      <c r="K157" s="250"/>
      <c r="L157" s="250"/>
      <c r="M157" s="250"/>
      <c r="N157" s="250"/>
      <c r="O157" s="252">
        <f t="shared" si="21"/>
        <v>0</v>
      </c>
    </row>
    <row r="158" spans="1:15" ht="15.75" customHeight="1" x14ac:dyDescent="0.15">
      <c r="A158" s="320" t="s">
        <v>165</v>
      </c>
      <c r="B158" s="257">
        <f>'Standard Sponsor Budget'!P$58</f>
        <v>0</v>
      </c>
      <c r="C158" s="257"/>
      <c r="D158" s="331"/>
      <c r="E158" s="331"/>
      <c r="F158" s="331"/>
      <c r="G158" s="331"/>
      <c r="H158" s="332">
        <f t="shared" si="20"/>
        <v>0</v>
      </c>
      <c r="I158" s="252"/>
      <c r="J158" s="250"/>
      <c r="K158" s="250"/>
      <c r="L158" s="250"/>
      <c r="M158" s="250"/>
      <c r="N158" s="250"/>
      <c r="O158" s="252">
        <f t="shared" si="21"/>
        <v>0</v>
      </c>
    </row>
    <row r="159" spans="1:15" ht="15.75" customHeight="1" x14ac:dyDescent="0.15">
      <c r="A159" s="333" t="s">
        <v>166</v>
      </c>
      <c r="B159" s="257">
        <f>'Standard Sponsor Budget'!P$66</f>
        <v>0</v>
      </c>
      <c r="C159" s="257"/>
      <c r="D159" s="331"/>
      <c r="E159" s="331"/>
      <c r="F159" s="331"/>
      <c r="G159" s="331"/>
      <c r="H159" s="332">
        <f t="shared" si="20"/>
        <v>0</v>
      </c>
      <c r="I159" s="252"/>
      <c r="J159" s="253"/>
      <c r="K159" s="253"/>
      <c r="L159" s="253"/>
      <c r="M159" s="253"/>
      <c r="N159" s="253"/>
      <c r="O159" s="252">
        <f t="shared" si="21"/>
        <v>0</v>
      </c>
    </row>
    <row r="160" spans="1:15" ht="15.75" customHeight="1" x14ac:dyDescent="0.15">
      <c r="A160" s="320" t="s">
        <v>167</v>
      </c>
      <c r="B160" s="257">
        <v>0</v>
      </c>
      <c r="C160" s="257"/>
      <c r="D160" s="331"/>
      <c r="E160" s="331"/>
      <c r="F160" s="331"/>
      <c r="G160" s="331"/>
      <c r="H160" s="332">
        <f t="shared" si="20"/>
        <v>0</v>
      </c>
      <c r="I160" s="252"/>
      <c r="J160" s="250"/>
      <c r="K160" s="250"/>
      <c r="L160" s="250"/>
      <c r="M160" s="250"/>
      <c r="N160" s="250"/>
      <c r="O160" s="252">
        <f t="shared" si="21"/>
        <v>0</v>
      </c>
    </row>
    <row r="161" spans="1:15" ht="15.75" customHeight="1" x14ac:dyDescent="0.15">
      <c r="A161" s="320" t="s">
        <v>168</v>
      </c>
      <c r="B161" s="257">
        <v>0</v>
      </c>
      <c r="C161" s="257"/>
      <c r="D161" s="331"/>
      <c r="E161" s="331"/>
      <c r="F161" s="331"/>
      <c r="G161" s="331"/>
      <c r="H161" s="332">
        <f t="shared" si="20"/>
        <v>0</v>
      </c>
      <c r="I161" s="252"/>
      <c r="J161" s="250"/>
      <c r="K161" s="250"/>
      <c r="L161" s="250"/>
      <c r="M161" s="250"/>
      <c r="N161" s="250"/>
      <c r="O161" s="252">
        <f t="shared" si="21"/>
        <v>0</v>
      </c>
    </row>
    <row r="162" spans="1:15" ht="15.75" customHeight="1" x14ac:dyDescent="0.15">
      <c r="A162" s="320" t="s">
        <v>169</v>
      </c>
      <c r="B162" s="257">
        <f>'Standard Sponsor Budget'!P$57</f>
        <v>0</v>
      </c>
      <c r="C162" s="257"/>
      <c r="D162" s="331"/>
      <c r="E162" s="331"/>
      <c r="F162" s="331"/>
      <c r="G162" s="331"/>
      <c r="H162" s="332">
        <f t="shared" si="20"/>
        <v>0</v>
      </c>
      <c r="I162" s="252"/>
      <c r="J162" s="250"/>
      <c r="K162" s="250"/>
      <c r="L162" s="250"/>
      <c r="M162" s="250"/>
      <c r="N162" s="250"/>
      <c r="O162" s="252">
        <f t="shared" si="21"/>
        <v>0</v>
      </c>
    </row>
    <row r="163" spans="1:15" ht="15.75" customHeight="1" x14ac:dyDescent="0.15">
      <c r="A163" s="320" t="s">
        <v>170</v>
      </c>
      <c r="B163" s="257">
        <f>'Standard Sponsor Budget'!P$43</f>
        <v>0</v>
      </c>
      <c r="C163" s="257"/>
      <c r="D163" s="331"/>
      <c r="E163" s="331"/>
      <c r="F163" s="331"/>
      <c r="G163" s="331"/>
      <c r="H163" s="332">
        <f t="shared" si="20"/>
        <v>0</v>
      </c>
      <c r="I163" s="252"/>
      <c r="J163" s="250"/>
      <c r="K163" s="250"/>
      <c r="L163" s="250"/>
      <c r="M163" s="250"/>
      <c r="N163" s="250"/>
      <c r="O163" s="252">
        <f t="shared" si="21"/>
        <v>0</v>
      </c>
    </row>
    <row r="164" spans="1:15" ht="15.75" customHeight="1" x14ac:dyDescent="0.15">
      <c r="A164" s="320" t="s">
        <v>171</v>
      </c>
      <c r="B164" s="257">
        <v>0</v>
      </c>
      <c r="C164" s="257"/>
      <c r="D164" s="331"/>
      <c r="E164" s="331"/>
      <c r="F164" s="331"/>
      <c r="G164" s="331"/>
      <c r="H164" s="332">
        <f t="shared" si="20"/>
        <v>0</v>
      </c>
      <c r="I164" s="252"/>
      <c r="J164" s="250"/>
      <c r="K164" s="250"/>
      <c r="L164" s="250"/>
      <c r="M164" s="250"/>
      <c r="N164" s="250"/>
      <c r="O164" s="252">
        <f t="shared" si="21"/>
        <v>0</v>
      </c>
    </row>
    <row r="165" spans="1:15" ht="15.75" customHeight="1" x14ac:dyDescent="0.15">
      <c r="A165" s="320" t="s">
        <v>172</v>
      </c>
      <c r="B165" s="331"/>
      <c r="C165" s="331"/>
      <c r="D165" s="334">
        <f>'Standard Sponsor Budget'!P$75</f>
        <v>0</v>
      </c>
      <c r="E165" s="334">
        <f>'Standard Sponsor Budget'!P$79</f>
        <v>0</v>
      </c>
      <c r="F165" s="334">
        <f>'Standard Sponsor Budget'!P$83</f>
        <v>0</v>
      </c>
      <c r="G165" s="334">
        <f>'Standard Sponsor Budget'!P$87</f>
        <v>0</v>
      </c>
      <c r="H165" s="332">
        <f t="shared" si="20"/>
        <v>0</v>
      </c>
      <c r="I165" s="252"/>
      <c r="J165" s="251"/>
      <c r="K165" s="251"/>
      <c r="L165" s="251"/>
      <c r="M165" s="251"/>
      <c r="N165" s="250">
        <v>0</v>
      </c>
      <c r="O165" s="252">
        <f t="shared" si="21"/>
        <v>0</v>
      </c>
    </row>
    <row r="166" spans="1:15" ht="15.75" customHeight="1" x14ac:dyDescent="0.15">
      <c r="A166" s="335" t="s">
        <v>173</v>
      </c>
      <c r="B166" s="255"/>
      <c r="C166" s="255"/>
      <c r="D166" s="255"/>
      <c r="E166" s="255"/>
      <c r="F166" s="255"/>
      <c r="G166" s="255"/>
      <c r="H166" s="336">
        <f t="shared" si="20"/>
        <v>0</v>
      </c>
      <c r="I166" s="252"/>
      <c r="J166" s="254">
        <v>0</v>
      </c>
      <c r="K166" s="254"/>
      <c r="L166" s="254">
        <v>0</v>
      </c>
      <c r="M166" s="254"/>
      <c r="N166" s="254"/>
      <c r="O166" s="255">
        <f t="shared" si="21"/>
        <v>0</v>
      </c>
    </row>
    <row r="167" spans="1:15" ht="15.75" customHeight="1" x14ac:dyDescent="0.15">
      <c r="A167" s="337" t="s">
        <v>174</v>
      </c>
      <c r="B167" s="255"/>
      <c r="C167" s="255"/>
      <c r="D167" s="255"/>
      <c r="E167" s="255"/>
      <c r="F167" s="255"/>
      <c r="G167" s="255"/>
      <c r="H167" s="336"/>
      <c r="I167" s="252"/>
      <c r="J167" s="255"/>
      <c r="K167" s="255"/>
      <c r="L167" s="255"/>
      <c r="M167" s="255">
        <v>0</v>
      </c>
      <c r="N167" s="255"/>
      <c r="O167" s="255">
        <f t="shared" si="21"/>
        <v>0</v>
      </c>
    </row>
    <row r="168" spans="1:15" ht="15.75" customHeight="1" x14ac:dyDescent="0.15">
      <c r="A168" s="337" t="s">
        <v>121</v>
      </c>
      <c r="B168" s="256"/>
      <c r="C168" s="256"/>
      <c r="D168" s="256"/>
      <c r="E168" s="256"/>
      <c r="F168" s="256"/>
      <c r="G168" s="256"/>
      <c r="H168" s="338"/>
      <c r="I168" s="252"/>
      <c r="J168" s="256"/>
      <c r="K168" s="256"/>
      <c r="L168" s="256"/>
      <c r="M168" s="256">
        <v>0</v>
      </c>
      <c r="N168" s="256"/>
      <c r="O168" s="256">
        <f t="shared" si="21"/>
        <v>0</v>
      </c>
    </row>
    <row r="169" spans="1:15" ht="15.75" customHeight="1" x14ac:dyDescent="0.15">
      <c r="A169" s="339"/>
      <c r="B169" s="257"/>
      <c r="C169" s="257"/>
      <c r="D169" s="257"/>
      <c r="E169" s="257"/>
      <c r="F169" s="257"/>
      <c r="G169" s="257"/>
      <c r="H169" s="332"/>
      <c r="I169" s="252"/>
      <c r="J169" s="257"/>
      <c r="K169" s="257"/>
      <c r="L169" s="257"/>
      <c r="M169" s="257"/>
      <c r="N169" s="257"/>
      <c r="O169" s="252"/>
    </row>
    <row r="170" spans="1:15" ht="15.75" customHeight="1" x14ac:dyDescent="0.15">
      <c r="A170" s="320" t="s">
        <v>9</v>
      </c>
      <c r="B170" s="257">
        <f t="shared" ref="B170:H170" si="22">ROUND(SUM(B144:B169),0)</f>
        <v>0</v>
      </c>
      <c r="C170" s="257">
        <f t="shared" si="22"/>
        <v>0</v>
      </c>
      <c r="D170" s="257">
        <f t="shared" si="22"/>
        <v>0</v>
      </c>
      <c r="E170" s="257">
        <f t="shared" si="22"/>
        <v>0</v>
      </c>
      <c r="F170" s="257">
        <f t="shared" si="22"/>
        <v>0</v>
      </c>
      <c r="G170" s="257">
        <f t="shared" si="22"/>
        <v>0</v>
      </c>
      <c r="H170" s="340">
        <f t="shared" si="22"/>
        <v>0</v>
      </c>
      <c r="I170" s="252"/>
      <c r="J170" s="250">
        <f t="shared" ref="J170:O170" si="23">SUM(J144:J169)</f>
        <v>0</v>
      </c>
      <c r="K170" s="250">
        <f t="shared" si="23"/>
        <v>0</v>
      </c>
      <c r="L170" s="250">
        <f t="shared" si="23"/>
        <v>0</v>
      </c>
      <c r="M170" s="250">
        <f t="shared" si="23"/>
        <v>0</v>
      </c>
      <c r="N170" s="250">
        <f t="shared" si="23"/>
        <v>0</v>
      </c>
      <c r="O170" s="250">
        <f t="shared" si="23"/>
        <v>0</v>
      </c>
    </row>
    <row r="171" spans="1:15" ht="15.75" customHeight="1" x14ac:dyDescent="0.15">
      <c r="A171" s="320"/>
      <c r="B171" s="257"/>
      <c r="C171" s="257"/>
      <c r="D171" s="257"/>
      <c r="E171" s="257"/>
      <c r="F171" s="257"/>
      <c r="G171" s="257"/>
      <c r="H171" s="332"/>
      <c r="I171" s="252"/>
      <c r="J171" s="250"/>
      <c r="K171" s="250"/>
      <c r="L171" s="250"/>
      <c r="M171" s="250"/>
      <c r="N171" s="250"/>
      <c r="O171" s="252"/>
    </row>
    <row r="172" spans="1:15" ht="15.75" customHeight="1" x14ac:dyDescent="0.15">
      <c r="A172" s="320" t="s">
        <v>175</v>
      </c>
      <c r="B172" s="249">
        <f>ROUND(IF('Standard Sponsor Budget'!$B$92="MTDC",(B170-B150-B163)*'Standard Sponsor Budget'!Q$7,IF('Standard Sponsor Budget'!$B$92="TDC",'Standard SAP Budgets'!B170*'Standard Sponsor Budget'!Q$7,0)),0)</f>
        <v>0</v>
      </c>
      <c r="C172" s="249">
        <f>ROUND(IF('Standard Sponsor Budget'!$B$92="MTDC",(C170*0),IF('Standard Sponsor Budget'!$B$92="TDC",'Standard SAP Budgets'!C170*'Standard Sponsor Budget'!Q$7,0)),0)</f>
        <v>0</v>
      </c>
      <c r="D172" s="249">
        <f>ROUND(IF('Standard Sponsor Budget'!$B$92="MTDC",'Standard Sponsor Budget'!O$75*'Standard Sponsor Budget'!Q$7,IF('Standard Sponsor Budget'!$B$92="TDC",D170*'Standard Sponsor Budget'!Q$7,0)),0)</f>
        <v>0</v>
      </c>
      <c r="E172" s="249">
        <f>ROUND(IF('Standard Sponsor Budget'!$B$92="MTDC",'Standard Sponsor Budget'!O$79*'Standard Sponsor Budget'!Q$7,IF('Standard Sponsor Budget'!$B$92="TDC",E170*'Standard Sponsor Budget'!Q$7,0)),0)</f>
        <v>0</v>
      </c>
      <c r="F172" s="249">
        <f>ROUND(IF('Standard Sponsor Budget'!$B$92="MTDC",'Standard Sponsor Budget'!O$83*'Standard Sponsor Budget'!Q$7,IF('Standard Sponsor Budget'!$B$92="TDC",F170*'Standard Sponsor Budget'!Q$7,0)),0)</f>
        <v>0</v>
      </c>
      <c r="G172" s="249">
        <f>ROUND(IF('Standard Sponsor Budget'!$B$92="MTDC",'Standard Sponsor Budget'!O$87*'Standard Sponsor Budget'!Q$7,IF('Standard Sponsor Budget'!$B$92="TDC",G170*'Standard Sponsor Budget'!Q$7,0)),0)</f>
        <v>0</v>
      </c>
      <c r="H172" s="341">
        <f>ROUND(SUM(B172:G172),0)</f>
        <v>0</v>
      </c>
      <c r="I172" s="252"/>
      <c r="J172" s="249">
        <v>0</v>
      </c>
      <c r="K172" s="249">
        <v>0</v>
      </c>
      <c r="L172" s="249">
        <v>0</v>
      </c>
      <c r="M172" s="249">
        <v>0</v>
      </c>
      <c r="N172" s="249">
        <v>0</v>
      </c>
      <c r="O172" s="258">
        <f>SUM(J172:N172)</f>
        <v>0</v>
      </c>
    </row>
    <row r="173" spans="1:15" ht="15.75" customHeight="1" thickBot="1" x14ac:dyDescent="0.2">
      <c r="A173" s="320"/>
      <c r="B173" s="259">
        <f t="shared" ref="B173:H173" si="24">ROUND(SUM(B170,B172),0)</f>
        <v>0</v>
      </c>
      <c r="C173" s="259">
        <f t="shared" si="24"/>
        <v>0</v>
      </c>
      <c r="D173" s="259">
        <f t="shared" si="24"/>
        <v>0</v>
      </c>
      <c r="E173" s="259">
        <f t="shared" si="24"/>
        <v>0</v>
      </c>
      <c r="F173" s="259">
        <f t="shared" si="24"/>
        <v>0</v>
      </c>
      <c r="G173" s="259">
        <f t="shared" si="24"/>
        <v>0</v>
      </c>
      <c r="H173" s="342">
        <f t="shared" si="24"/>
        <v>0</v>
      </c>
      <c r="I173" s="252"/>
      <c r="J173" s="259">
        <f t="shared" ref="J173:O173" si="25">+J170+J172</f>
        <v>0</v>
      </c>
      <c r="K173" s="259">
        <f t="shared" si="25"/>
        <v>0</v>
      </c>
      <c r="L173" s="259">
        <f t="shared" si="25"/>
        <v>0</v>
      </c>
      <c r="M173" s="259">
        <f t="shared" si="25"/>
        <v>0</v>
      </c>
      <c r="N173" s="259">
        <f t="shared" si="25"/>
        <v>0</v>
      </c>
      <c r="O173" s="259">
        <f t="shared" si="25"/>
        <v>0</v>
      </c>
    </row>
    <row r="174" spans="1:15" ht="12.75" customHeight="1" thickTop="1" x14ac:dyDescent="0.15">
      <c r="A174" s="320"/>
      <c r="B174" s="3"/>
      <c r="C174" s="3"/>
      <c r="D174" s="3"/>
      <c r="E174" s="3"/>
      <c r="F174" s="3"/>
      <c r="G174" s="3"/>
      <c r="H174" s="321"/>
    </row>
    <row r="175" spans="1:15" ht="12.75" customHeight="1" x14ac:dyDescent="0.15">
      <c r="A175" s="320" t="s">
        <v>255</v>
      </c>
      <c r="B175" s="3"/>
      <c r="C175" s="3"/>
      <c r="D175" s="3"/>
      <c r="E175" s="3"/>
      <c r="F175" s="3"/>
      <c r="G175" s="3"/>
      <c r="H175" s="321"/>
    </row>
    <row r="176" spans="1:15" ht="12.75" customHeight="1" thickBot="1" x14ac:dyDescent="0.2">
      <c r="A176" s="343"/>
      <c r="B176" s="347"/>
      <c r="C176" s="347"/>
      <c r="D176" s="347"/>
      <c r="E176" s="347"/>
      <c r="F176" s="347"/>
      <c r="G176" s="347"/>
      <c r="H176" s="346"/>
    </row>
    <row r="177" spans="1:15" ht="17" customHeight="1" x14ac:dyDescent="0.25">
      <c r="A177" s="315" t="s">
        <v>141</v>
      </c>
      <c r="B177" s="316">
        <f>'Standard Sponsor Budget'!B$2</f>
        <v>0</v>
      </c>
      <c r="C177" s="317"/>
      <c r="D177" s="316"/>
      <c r="E177" s="316"/>
      <c r="F177" s="316"/>
      <c r="G177" s="318" t="s">
        <v>142</v>
      </c>
      <c r="H177" s="319"/>
    </row>
    <row r="178" spans="1:15" ht="17" customHeight="1" x14ac:dyDescent="0.15">
      <c r="A178" s="320" t="s">
        <v>49</v>
      </c>
      <c r="B178" s="3">
        <f>'Standard Sponsor Budget'!B$3</f>
        <v>0</v>
      </c>
      <c r="C178" s="3"/>
      <c r="D178" s="3"/>
      <c r="E178" s="3"/>
      <c r="F178" s="3"/>
      <c r="G178" s="3"/>
      <c r="H178" s="321"/>
    </row>
    <row r="179" spans="1:15" ht="17" customHeight="1" x14ac:dyDescent="0.15">
      <c r="A179" s="320" t="s">
        <v>98</v>
      </c>
      <c r="B179" s="3">
        <f>'Standard Sponsor Budget'!B$4</f>
        <v>0</v>
      </c>
      <c r="C179" s="3"/>
      <c r="D179" s="3"/>
      <c r="E179" s="3"/>
      <c r="F179" s="3"/>
      <c r="G179" s="3"/>
      <c r="H179" s="321"/>
    </row>
    <row r="180" spans="1:15" ht="17" customHeight="1" x14ac:dyDescent="0.15">
      <c r="A180" s="320" t="s">
        <v>50</v>
      </c>
      <c r="B180" s="3">
        <f>'Standard Sponsor Budget'!B$6</f>
        <v>0</v>
      </c>
      <c r="C180" s="3"/>
      <c r="D180" s="3"/>
      <c r="E180" s="3"/>
      <c r="F180" s="3"/>
      <c r="G180" s="3"/>
      <c r="H180" s="321"/>
    </row>
    <row r="181" spans="1:15" ht="17" customHeight="1" x14ac:dyDescent="0.15">
      <c r="A181" s="320" t="s">
        <v>100</v>
      </c>
      <c r="B181" s="3">
        <f>'Standard Sponsor Budget'!B$7</f>
        <v>0</v>
      </c>
      <c r="C181" s="3"/>
      <c r="D181" s="3"/>
      <c r="E181" s="3"/>
      <c r="F181" s="3"/>
      <c r="G181" s="3"/>
      <c r="H181" s="321"/>
    </row>
    <row r="182" spans="1:15" ht="17" customHeight="1" thickBot="1" x14ac:dyDescent="0.2">
      <c r="A182" s="320" t="s">
        <v>99</v>
      </c>
      <c r="B182" s="3">
        <f>'Standard Sponsor Budget'!B$8</f>
        <v>0</v>
      </c>
      <c r="C182" s="3"/>
      <c r="D182" s="3"/>
      <c r="E182" s="3"/>
      <c r="F182" s="3"/>
      <c r="G182" s="3"/>
      <c r="H182" s="321"/>
    </row>
    <row r="183" spans="1:15" ht="17" customHeight="1" thickBot="1" x14ac:dyDescent="0.25">
      <c r="A183" s="320"/>
      <c r="B183" s="395" t="s">
        <v>143</v>
      </c>
      <c r="C183" s="396"/>
      <c r="D183" s="396"/>
      <c r="E183" s="396"/>
      <c r="F183" s="396"/>
      <c r="G183" s="396"/>
      <c r="H183" s="397"/>
      <c r="I183" s="99"/>
      <c r="J183" s="395" t="s">
        <v>144</v>
      </c>
      <c r="K183" s="396"/>
      <c r="L183" s="396"/>
      <c r="M183" s="396"/>
      <c r="N183" s="396"/>
      <c r="O183" s="397"/>
    </row>
    <row r="184" spans="1:15" ht="17" customHeight="1" x14ac:dyDescent="0.15">
      <c r="A184" s="320" t="s">
        <v>141</v>
      </c>
      <c r="B184" s="3"/>
      <c r="C184" s="3"/>
      <c r="D184" s="322"/>
      <c r="E184" s="322"/>
      <c r="F184" s="322"/>
      <c r="G184" s="322"/>
      <c r="H184" s="323"/>
      <c r="I184" s="101"/>
      <c r="M184" s="100"/>
      <c r="N184" s="100"/>
      <c r="O184" s="101"/>
    </row>
    <row r="185" spans="1:15" ht="17" customHeight="1" x14ac:dyDescent="0.2">
      <c r="A185" s="320" t="s">
        <v>145</v>
      </c>
      <c r="B185" s="324" t="s">
        <v>7</v>
      </c>
      <c r="C185" s="324"/>
      <c r="D185" s="324"/>
      <c r="E185" s="324"/>
      <c r="F185" s="324"/>
      <c r="G185" s="325"/>
      <c r="H185" s="323"/>
      <c r="I185" s="101"/>
      <c r="J185" s="102"/>
      <c r="K185" s="102"/>
      <c r="L185" s="102"/>
      <c r="M185" s="100"/>
      <c r="N185" s="100"/>
      <c r="O185" s="101"/>
    </row>
    <row r="186" spans="1:15" ht="17" customHeight="1" x14ac:dyDescent="0.2">
      <c r="A186" s="326" t="s">
        <v>178</v>
      </c>
      <c r="B186" s="327" t="s">
        <v>176</v>
      </c>
      <c r="C186" s="327" t="s">
        <v>177</v>
      </c>
      <c r="D186" s="327" t="s">
        <v>179</v>
      </c>
      <c r="E186" s="327" t="s">
        <v>179</v>
      </c>
      <c r="F186" s="327" t="s">
        <v>179</v>
      </c>
      <c r="G186" s="327" t="s">
        <v>179</v>
      </c>
      <c r="H186" s="328"/>
      <c r="I186" s="99"/>
      <c r="M186" s="42"/>
      <c r="N186" s="42"/>
      <c r="O186" s="99"/>
    </row>
    <row r="187" spans="1:15" ht="34" x14ac:dyDescent="0.2">
      <c r="A187" s="329" t="s">
        <v>146</v>
      </c>
      <c r="B187" s="103" t="s">
        <v>147</v>
      </c>
      <c r="C187" s="103" t="s">
        <v>147</v>
      </c>
      <c r="D187" s="103" t="str">
        <f>'Standard Sponsor Budget'!$A$72</f>
        <v xml:space="preserve">   Subaward #1</v>
      </c>
      <c r="E187" s="103" t="str">
        <f>'Standard Sponsor Budget'!$A$76</f>
        <v xml:space="preserve">   Subaward #2</v>
      </c>
      <c r="F187" s="103" t="str">
        <f>'Standard Sponsor Budget'!$A$80</f>
        <v xml:space="preserve">   Subaward #3</v>
      </c>
      <c r="G187" s="103" t="str">
        <f>'Standard Sponsor Budget'!$A$84</f>
        <v xml:space="preserve">   Subaward #4</v>
      </c>
      <c r="H187" s="330" t="s">
        <v>148</v>
      </c>
      <c r="I187" s="104"/>
      <c r="J187" s="103" t="s">
        <v>149</v>
      </c>
      <c r="K187" s="103" t="s">
        <v>149</v>
      </c>
      <c r="L187" s="103" t="s">
        <v>149</v>
      </c>
      <c r="M187" s="103" t="s">
        <v>150</v>
      </c>
      <c r="N187" s="103" t="s">
        <v>151</v>
      </c>
      <c r="O187" s="103" t="s">
        <v>152</v>
      </c>
    </row>
    <row r="188" spans="1:15" ht="15.75" customHeight="1" x14ac:dyDescent="0.15">
      <c r="A188" s="320" t="s">
        <v>153</v>
      </c>
      <c r="B188" s="257">
        <f>'Standard Sponsor Budget'!S$39</f>
        <v>0</v>
      </c>
      <c r="C188" s="257"/>
      <c r="D188" s="331"/>
      <c r="E188" s="331"/>
      <c r="F188" s="331"/>
      <c r="G188" s="331"/>
      <c r="H188" s="332">
        <f t="shared" ref="H188:H210" si="26">SUM(B188:G188)</f>
        <v>0</v>
      </c>
      <c r="I188" s="252"/>
      <c r="J188" s="250"/>
      <c r="K188" s="250"/>
      <c r="L188" s="250"/>
      <c r="M188" s="250"/>
      <c r="N188" s="250"/>
      <c r="O188" s="252">
        <f t="shared" ref="O188:O212" si="27">SUM(J188:N188)</f>
        <v>0</v>
      </c>
    </row>
    <row r="189" spans="1:15" ht="15.75" customHeight="1" x14ac:dyDescent="0.15">
      <c r="A189" s="320" t="s">
        <v>154</v>
      </c>
      <c r="B189" s="257">
        <f>'Standard Sponsor Budget'!S$40</f>
        <v>0</v>
      </c>
      <c r="C189" s="257"/>
      <c r="D189" s="331"/>
      <c r="E189" s="331"/>
      <c r="F189" s="331"/>
      <c r="G189" s="331"/>
      <c r="H189" s="332">
        <f t="shared" si="26"/>
        <v>0</v>
      </c>
      <c r="I189" s="252"/>
      <c r="J189" s="250"/>
      <c r="K189" s="250"/>
      <c r="L189" s="250"/>
      <c r="M189" s="250"/>
      <c r="N189" s="250"/>
      <c r="O189" s="252">
        <f t="shared" si="27"/>
        <v>0</v>
      </c>
    </row>
    <row r="190" spans="1:15" ht="15.75" customHeight="1" x14ac:dyDescent="0.15">
      <c r="A190" s="320" t="s">
        <v>155</v>
      </c>
      <c r="B190" s="257">
        <f>'Standard Sponsor Budget'!S$41</f>
        <v>0</v>
      </c>
      <c r="C190" s="257"/>
      <c r="D190" s="331"/>
      <c r="E190" s="331"/>
      <c r="F190" s="331"/>
      <c r="G190" s="331"/>
      <c r="H190" s="332">
        <f t="shared" si="26"/>
        <v>0</v>
      </c>
      <c r="I190" s="252"/>
      <c r="J190" s="250"/>
      <c r="K190" s="250"/>
      <c r="L190" s="250"/>
      <c r="M190" s="250"/>
      <c r="N190" s="250"/>
      <c r="O190" s="252">
        <f t="shared" si="27"/>
        <v>0</v>
      </c>
    </row>
    <row r="191" spans="1:15" ht="15.75" customHeight="1" x14ac:dyDescent="0.15">
      <c r="A191" s="320" t="s">
        <v>156</v>
      </c>
      <c r="B191" s="257">
        <f>'Standard Sponsor Budget'!S$45</f>
        <v>0</v>
      </c>
      <c r="C191" s="257"/>
      <c r="D191" s="331"/>
      <c r="E191" s="331"/>
      <c r="F191" s="331"/>
      <c r="G191" s="331"/>
      <c r="H191" s="332">
        <f t="shared" si="26"/>
        <v>0</v>
      </c>
      <c r="I191" s="252"/>
      <c r="J191" s="250"/>
      <c r="K191" s="250"/>
      <c r="L191" s="250"/>
      <c r="M191" s="250"/>
      <c r="N191" s="250"/>
      <c r="O191" s="252">
        <f t="shared" si="27"/>
        <v>0</v>
      </c>
    </row>
    <row r="192" spans="1:15" ht="15.75" customHeight="1" x14ac:dyDescent="0.15">
      <c r="A192" s="320" t="s">
        <v>157</v>
      </c>
      <c r="B192" s="257">
        <f>'Standard Sponsor Budget'!S$46</f>
        <v>0</v>
      </c>
      <c r="C192" s="257"/>
      <c r="D192" s="331"/>
      <c r="E192" s="331"/>
      <c r="F192" s="331"/>
      <c r="G192" s="331"/>
      <c r="H192" s="332">
        <f t="shared" si="26"/>
        <v>0</v>
      </c>
      <c r="I192" s="252"/>
      <c r="J192" s="250"/>
      <c r="K192" s="250"/>
      <c r="L192" s="250"/>
      <c r="M192" s="250"/>
      <c r="N192" s="250"/>
      <c r="O192" s="252">
        <f t="shared" si="27"/>
        <v>0</v>
      </c>
    </row>
    <row r="193" spans="1:15" ht="15.75" customHeight="1" x14ac:dyDescent="0.15">
      <c r="A193" s="320" t="s">
        <v>128</v>
      </c>
      <c r="B193" s="257">
        <f>'Standard Sponsor Budget'!S$59+'Standard Sponsor Budget'!S$60+'Standard Sponsor Budget'!S$61+'Standard Sponsor Budget'!S$62+'Standard Sponsor Budget'!S$63+'Standard Sponsor Budget'!S$69</f>
        <v>0</v>
      </c>
      <c r="C193" s="257">
        <f>'Standard Sponsor Budget'!S$51+'Standard Sponsor Budget'!S$52+'Standard Sponsor Budget'!S$53</f>
        <v>0</v>
      </c>
      <c r="D193" s="331"/>
      <c r="E193" s="331"/>
      <c r="F193" s="331"/>
      <c r="G193" s="331"/>
      <c r="H193" s="332">
        <f t="shared" si="26"/>
        <v>0</v>
      </c>
      <c r="I193" s="252"/>
      <c r="J193" s="250"/>
      <c r="K193" s="250"/>
      <c r="L193" s="250"/>
      <c r="M193" s="250"/>
      <c r="N193" s="250"/>
      <c r="O193" s="252">
        <f t="shared" si="27"/>
        <v>0</v>
      </c>
    </row>
    <row r="194" spans="1:15" ht="15.75" customHeight="1" x14ac:dyDescent="0.15">
      <c r="A194" s="320" t="s">
        <v>158</v>
      </c>
      <c r="B194" s="257">
        <f>'Standard Sponsor Budget'!S$64+'Standard Sponsor Budget'!S$65</f>
        <v>0</v>
      </c>
      <c r="C194" s="257">
        <f>'Standard Sponsor Budget'!S$49+'Standard Sponsor Budget'!S$50</f>
        <v>0</v>
      </c>
      <c r="D194" s="331"/>
      <c r="E194" s="331"/>
      <c r="F194" s="331"/>
      <c r="G194" s="331"/>
      <c r="H194" s="332">
        <f t="shared" si="26"/>
        <v>0</v>
      </c>
      <c r="I194" s="252"/>
      <c r="J194" s="250"/>
      <c r="K194" s="250"/>
      <c r="L194" s="250"/>
      <c r="M194" s="250"/>
      <c r="N194" s="250"/>
      <c r="O194" s="252">
        <f t="shared" si="27"/>
        <v>0</v>
      </c>
    </row>
    <row r="195" spans="1:15" ht="15.75" customHeight="1" x14ac:dyDescent="0.15">
      <c r="A195" s="320" t="s">
        <v>159</v>
      </c>
      <c r="B195" s="257">
        <v>0</v>
      </c>
      <c r="C195" s="257"/>
      <c r="D195" s="331"/>
      <c r="E195" s="331"/>
      <c r="F195" s="331"/>
      <c r="G195" s="331"/>
      <c r="H195" s="332">
        <f t="shared" si="26"/>
        <v>0</v>
      </c>
      <c r="I195" s="252"/>
      <c r="J195" s="250"/>
      <c r="K195" s="250"/>
      <c r="L195" s="250"/>
      <c r="M195" s="250"/>
      <c r="N195" s="250"/>
      <c r="O195" s="252">
        <f t="shared" si="27"/>
        <v>0</v>
      </c>
    </row>
    <row r="196" spans="1:15" ht="15.75" customHeight="1" x14ac:dyDescent="0.15">
      <c r="A196" s="320" t="s">
        <v>160</v>
      </c>
      <c r="B196" s="257">
        <v>0</v>
      </c>
      <c r="C196" s="257"/>
      <c r="D196" s="331"/>
      <c r="E196" s="331"/>
      <c r="F196" s="331"/>
      <c r="G196" s="331"/>
      <c r="H196" s="332">
        <f t="shared" si="26"/>
        <v>0</v>
      </c>
      <c r="I196" s="252"/>
      <c r="J196" s="250"/>
      <c r="K196" s="250"/>
      <c r="L196" s="250"/>
      <c r="M196" s="250"/>
      <c r="N196" s="250"/>
      <c r="O196" s="252">
        <f t="shared" si="27"/>
        <v>0</v>
      </c>
    </row>
    <row r="197" spans="1:15" ht="15.75" customHeight="1" x14ac:dyDescent="0.15">
      <c r="A197" s="320" t="s">
        <v>161</v>
      </c>
      <c r="B197" s="257">
        <v>0</v>
      </c>
      <c r="C197" s="257"/>
      <c r="D197" s="331"/>
      <c r="E197" s="331"/>
      <c r="F197" s="331"/>
      <c r="G197" s="331"/>
      <c r="H197" s="332">
        <f t="shared" si="26"/>
        <v>0</v>
      </c>
      <c r="I197" s="252"/>
      <c r="J197" s="250"/>
      <c r="K197" s="250"/>
      <c r="L197" s="250"/>
      <c r="M197" s="250"/>
      <c r="N197" s="250"/>
      <c r="O197" s="252">
        <f t="shared" si="27"/>
        <v>0</v>
      </c>
    </row>
    <row r="198" spans="1:15" ht="15.75" customHeight="1" x14ac:dyDescent="0.15">
      <c r="A198" s="320" t="s">
        <v>162</v>
      </c>
      <c r="B198" s="257">
        <v>0</v>
      </c>
      <c r="C198" s="257"/>
      <c r="D198" s="331"/>
      <c r="E198" s="331"/>
      <c r="F198" s="331"/>
      <c r="G198" s="331"/>
      <c r="H198" s="332">
        <f t="shared" si="26"/>
        <v>0</v>
      </c>
      <c r="I198" s="252"/>
      <c r="J198" s="250"/>
      <c r="K198" s="250"/>
      <c r="L198" s="250"/>
      <c r="M198" s="250"/>
      <c r="N198" s="250"/>
      <c r="O198" s="252">
        <f t="shared" si="27"/>
        <v>0</v>
      </c>
    </row>
    <row r="199" spans="1:15" ht="15.75" customHeight="1" x14ac:dyDescent="0.15">
      <c r="A199" s="320" t="s">
        <v>122</v>
      </c>
      <c r="B199" s="257">
        <f>'Standard Sponsor Budget'!S$67</f>
        <v>0</v>
      </c>
      <c r="C199" s="257"/>
      <c r="D199" s="331"/>
      <c r="E199" s="331"/>
      <c r="F199" s="331"/>
      <c r="G199" s="331"/>
      <c r="H199" s="332">
        <f t="shared" si="26"/>
        <v>0</v>
      </c>
      <c r="I199" s="252"/>
      <c r="J199" s="250"/>
      <c r="K199" s="250"/>
      <c r="L199" s="250"/>
      <c r="M199" s="250"/>
      <c r="N199" s="250"/>
      <c r="O199" s="252">
        <f t="shared" si="27"/>
        <v>0</v>
      </c>
    </row>
    <row r="200" spans="1:15" ht="15.75" customHeight="1" x14ac:dyDescent="0.15">
      <c r="A200" s="320" t="s">
        <v>163</v>
      </c>
      <c r="B200" s="257">
        <f>'Standard Sponsor Budget'!S$56+'Standard Sponsor Budget'!S$68</f>
        <v>0</v>
      </c>
      <c r="C200" s="257"/>
      <c r="D200" s="331"/>
      <c r="E200" s="331"/>
      <c r="F200" s="331"/>
      <c r="G200" s="331"/>
      <c r="H200" s="332">
        <f t="shared" si="26"/>
        <v>0</v>
      </c>
      <c r="I200" s="252"/>
      <c r="J200" s="250"/>
      <c r="K200" s="250"/>
      <c r="L200" s="250"/>
      <c r="M200" s="250"/>
      <c r="N200" s="250"/>
      <c r="O200" s="252">
        <f t="shared" si="27"/>
        <v>0</v>
      </c>
    </row>
    <row r="201" spans="1:15" ht="15.75" customHeight="1" x14ac:dyDescent="0.15">
      <c r="A201" s="320" t="s">
        <v>164</v>
      </c>
      <c r="B201" s="257">
        <v>0</v>
      </c>
      <c r="C201" s="257"/>
      <c r="D201" s="331"/>
      <c r="E201" s="331"/>
      <c r="F201" s="331"/>
      <c r="G201" s="331"/>
      <c r="H201" s="332">
        <f t="shared" si="26"/>
        <v>0</v>
      </c>
      <c r="I201" s="252"/>
      <c r="J201" s="250"/>
      <c r="K201" s="250"/>
      <c r="L201" s="250"/>
      <c r="M201" s="250"/>
      <c r="N201" s="250"/>
      <c r="O201" s="252">
        <f t="shared" si="27"/>
        <v>0</v>
      </c>
    </row>
    <row r="202" spans="1:15" ht="15.75" customHeight="1" x14ac:dyDescent="0.15">
      <c r="A202" s="320" t="s">
        <v>165</v>
      </c>
      <c r="B202" s="257">
        <f>'Standard Sponsor Budget'!S$58</f>
        <v>0</v>
      </c>
      <c r="C202" s="257"/>
      <c r="D202" s="331"/>
      <c r="E202" s="331"/>
      <c r="F202" s="331"/>
      <c r="G202" s="331"/>
      <c r="H202" s="332">
        <f t="shared" si="26"/>
        <v>0</v>
      </c>
      <c r="I202" s="252"/>
      <c r="J202" s="250"/>
      <c r="K202" s="250"/>
      <c r="L202" s="250"/>
      <c r="M202" s="250"/>
      <c r="N202" s="250"/>
      <c r="O202" s="252">
        <f t="shared" si="27"/>
        <v>0</v>
      </c>
    </row>
    <row r="203" spans="1:15" ht="15.75" customHeight="1" x14ac:dyDescent="0.15">
      <c r="A203" s="333" t="s">
        <v>166</v>
      </c>
      <c r="B203" s="257">
        <f>'Standard Sponsor Budget'!S$66</f>
        <v>0</v>
      </c>
      <c r="C203" s="257"/>
      <c r="D203" s="331"/>
      <c r="E203" s="331"/>
      <c r="F203" s="331"/>
      <c r="G203" s="331"/>
      <c r="H203" s="332">
        <f t="shared" si="26"/>
        <v>0</v>
      </c>
      <c r="I203" s="252"/>
      <c r="J203" s="253"/>
      <c r="K203" s="253"/>
      <c r="L203" s="253"/>
      <c r="M203" s="253"/>
      <c r="N203" s="253"/>
      <c r="O203" s="252">
        <f t="shared" si="27"/>
        <v>0</v>
      </c>
    </row>
    <row r="204" spans="1:15" ht="15.75" customHeight="1" x14ac:dyDescent="0.15">
      <c r="A204" s="320" t="s">
        <v>167</v>
      </c>
      <c r="B204" s="257">
        <v>0</v>
      </c>
      <c r="C204" s="257"/>
      <c r="D204" s="331"/>
      <c r="E204" s="331"/>
      <c r="F204" s="331"/>
      <c r="G204" s="331"/>
      <c r="H204" s="332">
        <f t="shared" si="26"/>
        <v>0</v>
      </c>
      <c r="I204" s="252"/>
      <c r="J204" s="250"/>
      <c r="K204" s="250"/>
      <c r="L204" s="250"/>
      <c r="M204" s="250"/>
      <c r="N204" s="250"/>
      <c r="O204" s="252">
        <f t="shared" si="27"/>
        <v>0</v>
      </c>
    </row>
    <row r="205" spans="1:15" ht="15.75" customHeight="1" x14ac:dyDescent="0.15">
      <c r="A205" s="320" t="s">
        <v>168</v>
      </c>
      <c r="B205" s="257">
        <v>0</v>
      </c>
      <c r="C205" s="257"/>
      <c r="D205" s="331"/>
      <c r="E205" s="331"/>
      <c r="F205" s="331"/>
      <c r="G205" s="331"/>
      <c r="H205" s="332">
        <f t="shared" si="26"/>
        <v>0</v>
      </c>
      <c r="I205" s="252"/>
      <c r="J205" s="250"/>
      <c r="K205" s="250"/>
      <c r="L205" s="250"/>
      <c r="M205" s="250"/>
      <c r="N205" s="250"/>
      <c r="O205" s="252">
        <f t="shared" si="27"/>
        <v>0</v>
      </c>
    </row>
    <row r="206" spans="1:15" ht="15.75" customHeight="1" x14ac:dyDescent="0.15">
      <c r="A206" s="320" t="s">
        <v>169</v>
      </c>
      <c r="B206" s="257">
        <f>'Standard Sponsor Budget'!S$57</f>
        <v>0</v>
      </c>
      <c r="C206" s="257"/>
      <c r="D206" s="331"/>
      <c r="E206" s="331"/>
      <c r="F206" s="331"/>
      <c r="G206" s="331"/>
      <c r="H206" s="332">
        <f t="shared" si="26"/>
        <v>0</v>
      </c>
      <c r="I206" s="252"/>
      <c r="J206" s="250"/>
      <c r="K206" s="250"/>
      <c r="L206" s="250"/>
      <c r="M206" s="250"/>
      <c r="N206" s="250"/>
      <c r="O206" s="252">
        <f t="shared" si="27"/>
        <v>0</v>
      </c>
    </row>
    <row r="207" spans="1:15" ht="15.75" customHeight="1" x14ac:dyDescent="0.15">
      <c r="A207" s="320" t="s">
        <v>170</v>
      </c>
      <c r="B207" s="257">
        <f>'Standard Sponsor Budget'!S$43</f>
        <v>0</v>
      </c>
      <c r="C207" s="257"/>
      <c r="D207" s="331"/>
      <c r="E207" s="331"/>
      <c r="F207" s="331"/>
      <c r="G207" s="331"/>
      <c r="H207" s="332">
        <f t="shared" si="26"/>
        <v>0</v>
      </c>
      <c r="I207" s="252"/>
      <c r="J207" s="250"/>
      <c r="K207" s="250"/>
      <c r="L207" s="250"/>
      <c r="M207" s="250"/>
      <c r="N207" s="250"/>
      <c r="O207" s="252">
        <f t="shared" si="27"/>
        <v>0</v>
      </c>
    </row>
    <row r="208" spans="1:15" ht="15.75" customHeight="1" x14ac:dyDescent="0.15">
      <c r="A208" s="320" t="s">
        <v>171</v>
      </c>
      <c r="B208" s="257">
        <v>0</v>
      </c>
      <c r="C208" s="257"/>
      <c r="D208" s="331"/>
      <c r="E208" s="331"/>
      <c r="F208" s="331"/>
      <c r="G208" s="331"/>
      <c r="H208" s="332">
        <f t="shared" si="26"/>
        <v>0</v>
      </c>
      <c r="I208" s="252"/>
      <c r="J208" s="250"/>
      <c r="K208" s="250"/>
      <c r="L208" s="250"/>
      <c r="M208" s="250"/>
      <c r="N208" s="250"/>
      <c r="O208" s="252">
        <f t="shared" si="27"/>
        <v>0</v>
      </c>
    </row>
    <row r="209" spans="1:15" ht="15.75" customHeight="1" x14ac:dyDescent="0.15">
      <c r="A209" s="320" t="s">
        <v>172</v>
      </c>
      <c r="B209" s="331"/>
      <c r="C209" s="331"/>
      <c r="D209" s="334">
        <f>'Standard Sponsor Budget'!S$75</f>
        <v>0</v>
      </c>
      <c r="E209" s="334">
        <f>'Standard Sponsor Budget'!S$79</f>
        <v>0</v>
      </c>
      <c r="F209" s="334">
        <f>'Standard Sponsor Budget'!S$83</f>
        <v>0</v>
      </c>
      <c r="G209" s="334">
        <f>'Standard Sponsor Budget'!S$87</f>
        <v>0</v>
      </c>
      <c r="H209" s="332">
        <f t="shared" si="26"/>
        <v>0</v>
      </c>
      <c r="I209" s="252"/>
      <c r="J209" s="251"/>
      <c r="K209" s="251"/>
      <c r="L209" s="251"/>
      <c r="M209" s="251"/>
      <c r="N209" s="250">
        <v>0</v>
      </c>
      <c r="O209" s="252">
        <f t="shared" si="27"/>
        <v>0</v>
      </c>
    </row>
    <row r="210" spans="1:15" ht="15.75" customHeight="1" x14ac:dyDescent="0.15">
      <c r="A210" s="335" t="s">
        <v>173</v>
      </c>
      <c r="B210" s="255"/>
      <c r="C210" s="255"/>
      <c r="D210" s="255"/>
      <c r="E210" s="255"/>
      <c r="F210" s="255"/>
      <c r="G210" s="255"/>
      <c r="H210" s="336">
        <f t="shared" si="26"/>
        <v>0</v>
      </c>
      <c r="I210" s="252"/>
      <c r="J210" s="254">
        <v>0</v>
      </c>
      <c r="K210" s="254"/>
      <c r="L210" s="254">
        <v>0</v>
      </c>
      <c r="M210" s="254"/>
      <c r="N210" s="254"/>
      <c r="O210" s="255">
        <f t="shared" si="27"/>
        <v>0</v>
      </c>
    </row>
    <row r="211" spans="1:15" ht="15.75" customHeight="1" x14ac:dyDescent="0.15">
      <c r="A211" s="337" t="s">
        <v>174</v>
      </c>
      <c r="B211" s="255"/>
      <c r="C211" s="255"/>
      <c r="D211" s="255"/>
      <c r="E211" s="255"/>
      <c r="F211" s="255"/>
      <c r="G211" s="255"/>
      <c r="H211" s="336"/>
      <c r="I211" s="252"/>
      <c r="J211" s="255"/>
      <c r="K211" s="255"/>
      <c r="L211" s="255"/>
      <c r="M211" s="255">
        <v>0</v>
      </c>
      <c r="N211" s="255"/>
      <c r="O211" s="255">
        <f t="shared" si="27"/>
        <v>0</v>
      </c>
    </row>
    <row r="212" spans="1:15" ht="15.75" customHeight="1" x14ac:dyDescent="0.15">
      <c r="A212" s="337" t="s">
        <v>121</v>
      </c>
      <c r="B212" s="256"/>
      <c r="C212" s="256"/>
      <c r="D212" s="256"/>
      <c r="E212" s="256"/>
      <c r="F212" s="256"/>
      <c r="G212" s="256"/>
      <c r="H212" s="338"/>
      <c r="I212" s="252"/>
      <c r="J212" s="256"/>
      <c r="K212" s="256"/>
      <c r="L212" s="256"/>
      <c r="M212" s="256">
        <v>0</v>
      </c>
      <c r="N212" s="256"/>
      <c r="O212" s="256">
        <f t="shared" si="27"/>
        <v>0</v>
      </c>
    </row>
    <row r="213" spans="1:15" ht="15.75" customHeight="1" x14ac:dyDescent="0.15">
      <c r="A213" s="339"/>
      <c r="B213" s="257"/>
      <c r="C213" s="257"/>
      <c r="D213" s="257"/>
      <c r="E213" s="257"/>
      <c r="F213" s="257"/>
      <c r="G213" s="257"/>
      <c r="H213" s="332"/>
      <c r="I213" s="252"/>
      <c r="J213" s="257"/>
      <c r="K213" s="257"/>
      <c r="L213" s="257"/>
      <c r="M213" s="257"/>
      <c r="N213" s="257"/>
      <c r="O213" s="252"/>
    </row>
    <row r="214" spans="1:15" ht="15.75" customHeight="1" x14ac:dyDescent="0.15">
      <c r="A214" s="320" t="s">
        <v>9</v>
      </c>
      <c r="B214" s="257">
        <f t="shared" ref="B214:H214" si="28">ROUND(SUM(B188:B213),0)</f>
        <v>0</v>
      </c>
      <c r="C214" s="257">
        <f t="shared" si="28"/>
        <v>0</v>
      </c>
      <c r="D214" s="257">
        <f t="shared" si="28"/>
        <v>0</v>
      </c>
      <c r="E214" s="257">
        <f t="shared" si="28"/>
        <v>0</v>
      </c>
      <c r="F214" s="257">
        <f t="shared" si="28"/>
        <v>0</v>
      </c>
      <c r="G214" s="257">
        <f t="shared" si="28"/>
        <v>0</v>
      </c>
      <c r="H214" s="340">
        <f t="shared" si="28"/>
        <v>0</v>
      </c>
      <c r="I214" s="252"/>
      <c r="J214" s="250">
        <f t="shared" ref="J214:O214" si="29">SUM(J188:J213)</f>
        <v>0</v>
      </c>
      <c r="K214" s="250">
        <f t="shared" si="29"/>
        <v>0</v>
      </c>
      <c r="L214" s="250">
        <f t="shared" si="29"/>
        <v>0</v>
      </c>
      <c r="M214" s="250">
        <f t="shared" si="29"/>
        <v>0</v>
      </c>
      <c r="N214" s="250">
        <f t="shared" si="29"/>
        <v>0</v>
      </c>
      <c r="O214" s="250">
        <f t="shared" si="29"/>
        <v>0</v>
      </c>
    </row>
    <row r="215" spans="1:15" ht="15.75" customHeight="1" x14ac:dyDescent="0.15">
      <c r="A215" s="320"/>
      <c r="B215" s="257"/>
      <c r="C215" s="257"/>
      <c r="D215" s="257"/>
      <c r="E215" s="257"/>
      <c r="F215" s="257"/>
      <c r="G215" s="257"/>
      <c r="H215" s="332"/>
      <c r="I215" s="252"/>
      <c r="J215" s="250"/>
      <c r="K215" s="250"/>
      <c r="L215" s="250"/>
      <c r="M215" s="250"/>
      <c r="N215" s="250"/>
      <c r="O215" s="252"/>
    </row>
    <row r="216" spans="1:15" ht="15.75" customHeight="1" x14ac:dyDescent="0.15">
      <c r="A216" s="320" t="s">
        <v>175</v>
      </c>
      <c r="B216" s="249">
        <f>ROUND(IF('Standard Sponsor Budget'!$B$92="MTDC",(B214-B194-B207)*'Standard Sponsor Budget'!R$7,IF('Standard Sponsor Budget'!$B$92="TDC",'Standard SAP Budgets'!B214*'Standard Sponsor Budget'!R$7,0)),0)</f>
        <v>0</v>
      </c>
      <c r="C216" s="249">
        <f>ROUND(IF('Standard Sponsor Budget'!$B$92="MTDC",(C214*0),IF('Standard Sponsor Budget'!$B$92="TDC",'Standard SAP Budgets'!C214*'Standard Sponsor Budget'!R$7,0)),0)</f>
        <v>0</v>
      </c>
      <c r="D216" s="249">
        <f>ROUND(IF('Standard Sponsor Budget'!$B$92="MTDC",'Standard Sponsor Budget'!R$75*'Standard Sponsor Budget'!R$7,IF('Standard Sponsor Budget'!$B$92="TDC",D214*'Standard Sponsor Budget'!R$7,0)),0)</f>
        <v>0</v>
      </c>
      <c r="E216" s="249">
        <f>ROUND(IF('Standard Sponsor Budget'!$B$92="MTDC",'Standard Sponsor Budget'!R$79*'Standard Sponsor Budget'!R$7,IF('Standard Sponsor Budget'!$B$92="TDC",E214*'Standard Sponsor Budget'!R$7,0)),0)</f>
        <v>0</v>
      </c>
      <c r="F216" s="249">
        <f>ROUND(IF('Standard Sponsor Budget'!$B$92="MTDC",'Standard Sponsor Budget'!R$83*'Standard Sponsor Budget'!R$7,IF('Standard Sponsor Budget'!$B$92="TDC",F214*'Standard Sponsor Budget'!R$7,0)),0)</f>
        <v>0</v>
      </c>
      <c r="G216" s="249">
        <f>ROUND(IF('Standard Sponsor Budget'!$B$92="MTDC",'Standard Sponsor Budget'!R$87*'Standard Sponsor Budget'!R$7,IF('Standard Sponsor Budget'!$B$92="TDC",G214*'Standard Sponsor Budget'!R$7,0)),0)</f>
        <v>0</v>
      </c>
      <c r="H216" s="341">
        <f>ROUND(SUM(B216:G216),0)</f>
        <v>0</v>
      </c>
      <c r="I216" s="252"/>
      <c r="J216" s="249">
        <v>0</v>
      </c>
      <c r="K216" s="249">
        <v>0</v>
      </c>
      <c r="L216" s="249">
        <v>0</v>
      </c>
      <c r="M216" s="249">
        <v>0</v>
      </c>
      <c r="N216" s="249">
        <v>0</v>
      </c>
      <c r="O216" s="258">
        <f>SUM(J216:N216)</f>
        <v>0</v>
      </c>
    </row>
    <row r="217" spans="1:15" ht="15.75" customHeight="1" thickBot="1" x14ac:dyDescent="0.2">
      <c r="A217" s="320"/>
      <c r="B217" s="259">
        <f t="shared" ref="B217:H217" si="30">ROUND(SUM(B214,B216),0)</f>
        <v>0</v>
      </c>
      <c r="C217" s="259">
        <f t="shared" si="30"/>
        <v>0</v>
      </c>
      <c r="D217" s="259">
        <f t="shared" si="30"/>
        <v>0</v>
      </c>
      <c r="E217" s="259">
        <f t="shared" si="30"/>
        <v>0</v>
      </c>
      <c r="F217" s="259">
        <f t="shared" si="30"/>
        <v>0</v>
      </c>
      <c r="G217" s="259">
        <f t="shared" si="30"/>
        <v>0</v>
      </c>
      <c r="H217" s="342">
        <f t="shared" si="30"/>
        <v>0</v>
      </c>
      <c r="I217" s="252"/>
      <c r="J217" s="259">
        <f t="shared" ref="J217:O217" si="31">+J214+J216</f>
        <v>0</v>
      </c>
      <c r="K217" s="259">
        <f t="shared" si="31"/>
        <v>0</v>
      </c>
      <c r="L217" s="259">
        <f t="shared" si="31"/>
        <v>0</v>
      </c>
      <c r="M217" s="259">
        <f t="shared" si="31"/>
        <v>0</v>
      </c>
      <c r="N217" s="259">
        <f t="shared" si="31"/>
        <v>0</v>
      </c>
      <c r="O217" s="259">
        <f t="shared" si="31"/>
        <v>0</v>
      </c>
    </row>
    <row r="218" spans="1:15" ht="12.75" customHeight="1" thickTop="1" x14ac:dyDescent="0.15">
      <c r="A218" s="320"/>
      <c r="B218" s="3"/>
      <c r="C218" s="3"/>
      <c r="D218" s="3"/>
      <c r="E218" s="3"/>
      <c r="F218" s="3"/>
      <c r="G218" s="3"/>
      <c r="H218" s="321"/>
    </row>
    <row r="219" spans="1:15" ht="12.75" customHeight="1" x14ac:dyDescent="0.15">
      <c r="A219" s="320" t="s">
        <v>255</v>
      </c>
      <c r="B219" s="3"/>
      <c r="C219" s="3"/>
      <c r="D219" s="3"/>
      <c r="E219" s="3"/>
      <c r="F219" s="3"/>
      <c r="G219" s="3"/>
      <c r="H219" s="321"/>
    </row>
    <row r="220" spans="1:15" ht="12.75" customHeight="1" thickBot="1" x14ac:dyDescent="0.2">
      <c r="A220" s="343"/>
      <c r="B220" s="347"/>
      <c r="C220" s="347"/>
      <c r="D220" s="347"/>
      <c r="E220" s="347"/>
      <c r="F220" s="347"/>
      <c r="G220" s="347"/>
      <c r="H220" s="346"/>
    </row>
    <row r="221" spans="1:15" ht="17" customHeight="1" x14ac:dyDescent="0.25">
      <c r="A221" s="315" t="s">
        <v>141</v>
      </c>
      <c r="B221" s="316">
        <f>'Standard Sponsor Budget'!B$2</f>
        <v>0</v>
      </c>
      <c r="C221" s="317"/>
      <c r="D221" s="316"/>
      <c r="E221" s="316"/>
      <c r="F221" s="316"/>
      <c r="G221" s="318" t="s">
        <v>142</v>
      </c>
      <c r="H221" s="319"/>
    </row>
    <row r="222" spans="1:15" ht="17" customHeight="1" x14ac:dyDescent="0.15">
      <c r="A222" s="320" t="s">
        <v>49</v>
      </c>
      <c r="B222" s="3">
        <f>'Standard Sponsor Budget'!B$3</f>
        <v>0</v>
      </c>
      <c r="C222" s="3"/>
      <c r="D222" s="3"/>
      <c r="E222" s="3"/>
      <c r="F222" s="3"/>
      <c r="G222" s="3"/>
      <c r="H222" s="321"/>
    </row>
    <row r="223" spans="1:15" ht="17" customHeight="1" x14ac:dyDescent="0.15">
      <c r="A223" s="320" t="s">
        <v>98</v>
      </c>
      <c r="B223" s="3">
        <f>'Standard Sponsor Budget'!B$4</f>
        <v>0</v>
      </c>
      <c r="C223" s="3"/>
      <c r="D223" s="3"/>
      <c r="E223" s="3"/>
      <c r="F223" s="3"/>
      <c r="G223" s="3"/>
      <c r="H223" s="321"/>
    </row>
    <row r="224" spans="1:15" ht="17" customHeight="1" x14ac:dyDescent="0.15">
      <c r="A224" s="320" t="s">
        <v>50</v>
      </c>
      <c r="B224" s="3">
        <f>'Standard Sponsor Budget'!B$6</f>
        <v>0</v>
      </c>
      <c r="C224" s="3"/>
      <c r="D224" s="3"/>
      <c r="E224" s="3"/>
      <c r="F224" s="3"/>
      <c r="G224" s="3"/>
      <c r="H224" s="321"/>
    </row>
    <row r="225" spans="1:15" ht="17" customHeight="1" x14ac:dyDescent="0.15">
      <c r="A225" s="320" t="s">
        <v>100</v>
      </c>
      <c r="B225" s="3">
        <f>'Standard Sponsor Budget'!B$7</f>
        <v>0</v>
      </c>
      <c r="C225" s="3"/>
      <c r="D225" s="3"/>
      <c r="E225" s="3"/>
      <c r="F225" s="3"/>
      <c r="G225" s="3"/>
      <c r="H225" s="321"/>
    </row>
    <row r="226" spans="1:15" ht="17" customHeight="1" thickBot="1" x14ac:dyDescent="0.2">
      <c r="A226" s="320" t="s">
        <v>99</v>
      </c>
      <c r="B226" s="3">
        <f>'Standard Sponsor Budget'!B$8</f>
        <v>0</v>
      </c>
      <c r="C226" s="3"/>
      <c r="D226" s="3"/>
      <c r="E226" s="3"/>
      <c r="F226" s="3"/>
      <c r="G226" s="3"/>
      <c r="H226" s="321"/>
    </row>
    <row r="227" spans="1:15" ht="17" customHeight="1" thickBot="1" x14ac:dyDescent="0.25">
      <c r="A227" s="320"/>
      <c r="B227" s="395" t="s">
        <v>143</v>
      </c>
      <c r="C227" s="396"/>
      <c r="D227" s="396"/>
      <c r="E227" s="396"/>
      <c r="F227" s="396"/>
      <c r="G227" s="396"/>
      <c r="H227" s="397"/>
      <c r="I227" s="99"/>
      <c r="J227" s="395" t="s">
        <v>144</v>
      </c>
      <c r="K227" s="396"/>
      <c r="L227" s="396"/>
      <c r="M227" s="396"/>
      <c r="N227" s="396"/>
      <c r="O227" s="397"/>
    </row>
    <row r="228" spans="1:15" ht="17" customHeight="1" x14ac:dyDescent="0.15">
      <c r="A228" s="320" t="s">
        <v>141</v>
      </c>
      <c r="B228" s="3"/>
      <c r="C228" s="3"/>
      <c r="D228" s="322"/>
      <c r="E228" s="322"/>
      <c r="F228" s="322"/>
      <c r="G228" s="322"/>
      <c r="H228" s="323"/>
      <c r="I228" s="101"/>
      <c r="M228" s="100"/>
      <c r="N228" s="100"/>
      <c r="O228" s="101"/>
    </row>
    <row r="229" spans="1:15" ht="17" customHeight="1" x14ac:dyDescent="0.2">
      <c r="A229" s="320" t="s">
        <v>145</v>
      </c>
      <c r="B229" s="324" t="s">
        <v>201</v>
      </c>
      <c r="C229" s="324"/>
      <c r="D229" s="324"/>
      <c r="E229" s="324"/>
      <c r="F229" s="324"/>
      <c r="G229" s="325"/>
      <c r="H229" s="323"/>
      <c r="I229" s="101"/>
      <c r="J229" s="102"/>
      <c r="K229" s="102"/>
      <c r="L229" s="102"/>
      <c r="M229" s="100"/>
      <c r="N229" s="100"/>
      <c r="O229" s="101"/>
    </row>
    <row r="230" spans="1:15" ht="17" customHeight="1" x14ac:dyDescent="0.2">
      <c r="A230" s="326" t="s">
        <v>178</v>
      </c>
      <c r="B230" s="327" t="s">
        <v>176</v>
      </c>
      <c r="C230" s="327" t="s">
        <v>177</v>
      </c>
      <c r="D230" s="327" t="s">
        <v>179</v>
      </c>
      <c r="E230" s="327" t="s">
        <v>179</v>
      </c>
      <c r="F230" s="327" t="s">
        <v>179</v>
      </c>
      <c r="G230" s="327" t="s">
        <v>179</v>
      </c>
      <c r="H230" s="328"/>
      <c r="I230" s="99"/>
      <c r="M230" s="42"/>
      <c r="N230" s="42"/>
      <c r="O230" s="99"/>
    </row>
    <row r="231" spans="1:15" ht="34" x14ac:dyDescent="0.2">
      <c r="A231" s="329" t="s">
        <v>146</v>
      </c>
      <c r="B231" s="103" t="s">
        <v>147</v>
      </c>
      <c r="C231" s="103" t="s">
        <v>147</v>
      </c>
      <c r="D231" s="103" t="str">
        <f>'Standard Sponsor Budget'!$A$72</f>
        <v xml:space="preserve">   Subaward #1</v>
      </c>
      <c r="E231" s="103" t="str">
        <f>'Standard Sponsor Budget'!$A$76</f>
        <v xml:space="preserve">   Subaward #2</v>
      </c>
      <c r="F231" s="103" t="str">
        <f>'Standard Sponsor Budget'!$A$80</f>
        <v xml:space="preserve">   Subaward #3</v>
      </c>
      <c r="G231" s="103" t="str">
        <f>'Standard Sponsor Budget'!$A$84</f>
        <v xml:space="preserve">   Subaward #4</v>
      </c>
      <c r="H231" s="330" t="s">
        <v>148</v>
      </c>
      <c r="I231" s="104"/>
      <c r="J231" s="103" t="s">
        <v>149</v>
      </c>
      <c r="K231" s="103" t="s">
        <v>149</v>
      </c>
      <c r="L231" s="103" t="s">
        <v>149</v>
      </c>
      <c r="M231" s="103" t="s">
        <v>150</v>
      </c>
      <c r="N231" s="103" t="s">
        <v>151</v>
      </c>
      <c r="O231" s="103" t="s">
        <v>152</v>
      </c>
    </row>
    <row r="232" spans="1:15" ht="15.75" customHeight="1" x14ac:dyDescent="0.15">
      <c r="A232" s="320" t="s">
        <v>153</v>
      </c>
      <c r="B232" s="257">
        <f t="shared" ref="B232:B252" si="32">ROUND(SUM(B12,B56,B100,B144,B188),0)</f>
        <v>0</v>
      </c>
      <c r="C232" s="257"/>
      <c r="D232" s="331"/>
      <c r="E232" s="331"/>
      <c r="F232" s="331"/>
      <c r="G232" s="331"/>
      <c r="H232" s="332">
        <f>ROUND(SUM(B232:G232),0)</f>
        <v>0</v>
      </c>
      <c r="I232" s="252"/>
      <c r="J232" s="250"/>
      <c r="K232" s="250"/>
      <c r="L232" s="250"/>
      <c r="M232" s="250"/>
      <c r="N232" s="250"/>
      <c r="O232" s="252">
        <f t="shared" ref="O232:O256" si="33">SUM(J232:N232)</f>
        <v>0</v>
      </c>
    </row>
    <row r="233" spans="1:15" ht="15.75" customHeight="1" x14ac:dyDescent="0.15">
      <c r="A233" s="320" t="s">
        <v>154</v>
      </c>
      <c r="B233" s="257">
        <f t="shared" si="32"/>
        <v>0</v>
      </c>
      <c r="C233" s="257"/>
      <c r="D233" s="331"/>
      <c r="E233" s="331"/>
      <c r="F233" s="331"/>
      <c r="G233" s="331"/>
      <c r="H233" s="332">
        <f t="shared" ref="H233:H253" si="34">ROUND(SUM(B233:G233),0)</f>
        <v>0</v>
      </c>
      <c r="I233" s="252"/>
      <c r="J233" s="250"/>
      <c r="K233" s="250"/>
      <c r="L233" s="250"/>
      <c r="M233" s="250"/>
      <c r="N233" s="250"/>
      <c r="O233" s="252">
        <f t="shared" si="33"/>
        <v>0</v>
      </c>
    </row>
    <row r="234" spans="1:15" ht="15.75" customHeight="1" x14ac:dyDescent="0.15">
      <c r="A234" s="320" t="s">
        <v>155</v>
      </c>
      <c r="B234" s="257">
        <f t="shared" si="32"/>
        <v>0</v>
      </c>
      <c r="C234" s="257"/>
      <c r="D234" s="331"/>
      <c r="E234" s="331"/>
      <c r="F234" s="331"/>
      <c r="G234" s="331"/>
      <c r="H234" s="332">
        <f t="shared" si="34"/>
        <v>0</v>
      </c>
      <c r="I234" s="252"/>
      <c r="J234" s="250"/>
      <c r="K234" s="250"/>
      <c r="L234" s="250"/>
      <c r="M234" s="250"/>
      <c r="N234" s="250"/>
      <c r="O234" s="252">
        <f t="shared" si="33"/>
        <v>0</v>
      </c>
    </row>
    <row r="235" spans="1:15" ht="15.75" customHeight="1" x14ac:dyDescent="0.15">
      <c r="A235" s="320" t="s">
        <v>156</v>
      </c>
      <c r="B235" s="257">
        <f t="shared" si="32"/>
        <v>0</v>
      </c>
      <c r="C235" s="257"/>
      <c r="D235" s="331"/>
      <c r="E235" s="331"/>
      <c r="F235" s="331"/>
      <c r="G235" s="331"/>
      <c r="H235" s="332">
        <f t="shared" si="34"/>
        <v>0</v>
      </c>
      <c r="I235" s="252"/>
      <c r="J235" s="250"/>
      <c r="K235" s="250"/>
      <c r="L235" s="250"/>
      <c r="M235" s="250"/>
      <c r="N235" s="250"/>
      <c r="O235" s="252">
        <f t="shared" si="33"/>
        <v>0</v>
      </c>
    </row>
    <row r="236" spans="1:15" ht="15.75" customHeight="1" x14ac:dyDescent="0.15">
      <c r="A236" s="320" t="s">
        <v>157</v>
      </c>
      <c r="B236" s="257">
        <f t="shared" si="32"/>
        <v>0</v>
      </c>
      <c r="C236" s="257"/>
      <c r="D236" s="331"/>
      <c r="E236" s="331"/>
      <c r="F236" s="331"/>
      <c r="G236" s="331"/>
      <c r="H236" s="332">
        <f t="shared" si="34"/>
        <v>0</v>
      </c>
      <c r="I236" s="252"/>
      <c r="J236" s="250"/>
      <c r="K236" s="250"/>
      <c r="L236" s="250"/>
      <c r="M236" s="250"/>
      <c r="N236" s="250"/>
      <c r="O236" s="252">
        <f t="shared" si="33"/>
        <v>0</v>
      </c>
    </row>
    <row r="237" spans="1:15" ht="15.75" customHeight="1" x14ac:dyDescent="0.15">
      <c r="A237" s="320" t="s">
        <v>128</v>
      </c>
      <c r="B237" s="257">
        <f t="shared" si="32"/>
        <v>0</v>
      </c>
      <c r="C237" s="257">
        <f>ROUND(SUM(C17,C61,C105,C149,C193),0)</f>
        <v>0</v>
      </c>
      <c r="D237" s="331"/>
      <c r="E237" s="331"/>
      <c r="F237" s="331"/>
      <c r="G237" s="331"/>
      <c r="H237" s="332">
        <f t="shared" si="34"/>
        <v>0</v>
      </c>
      <c r="I237" s="252"/>
      <c r="J237" s="250"/>
      <c r="K237" s="250"/>
      <c r="L237" s="250"/>
      <c r="M237" s="250"/>
      <c r="N237" s="250"/>
      <c r="O237" s="252">
        <f t="shared" si="33"/>
        <v>0</v>
      </c>
    </row>
    <row r="238" spans="1:15" ht="15.75" customHeight="1" x14ac:dyDescent="0.15">
      <c r="A238" s="320" t="s">
        <v>158</v>
      </c>
      <c r="B238" s="257">
        <f t="shared" si="32"/>
        <v>0</v>
      </c>
      <c r="C238" s="257">
        <f>ROUND(SUM(C18,C62,C106,C150,C194),0)</f>
        <v>0</v>
      </c>
      <c r="D238" s="331"/>
      <c r="E238" s="331"/>
      <c r="F238" s="331"/>
      <c r="G238" s="331"/>
      <c r="H238" s="332">
        <f t="shared" si="34"/>
        <v>0</v>
      </c>
      <c r="I238" s="252"/>
      <c r="J238" s="250"/>
      <c r="K238" s="250"/>
      <c r="L238" s="250"/>
      <c r="M238" s="250"/>
      <c r="N238" s="250"/>
      <c r="O238" s="252">
        <f t="shared" si="33"/>
        <v>0</v>
      </c>
    </row>
    <row r="239" spans="1:15" ht="15.75" customHeight="1" x14ac:dyDescent="0.15">
      <c r="A239" s="320" t="s">
        <v>159</v>
      </c>
      <c r="B239" s="257">
        <f t="shared" si="32"/>
        <v>0</v>
      </c>
      <c r="C239" s="257"/>
      <c r="D239" s="331"/>
      <c r="E239" s="331"/>
      <c r="F239" s="331"/>
      <c r="G239" s="331"/>
      <c r="H239" s="332">
        <f t="shared" si="34"/>
        <v>0</v>
      </c>
      <c r="I239" s="252"/>
      <c r="J239" s="250"/>
      <c r="K239" s="250"/>
      <c r="L239" s="250"/>
      <c r="M239" s="250"/>
      <c r="N239" s="250"/>
      <c r="O239" s="252">
        <f t="shared" si="33"/>
        <v>0</v>
      </c>
    </row>
    <row r="240" spans="1:15" ht="15.75" customHeight="1" x14ac:dyDescent="0.15">
      <c r="A240" s="320" t="s">
        <v>160</v>
      </c>
      <c r="B240" s="257">
        <f t="shared" si="32"/>
        <v>0</v>
      </c>
      <c r="C240" s="257"/>
      <c r="D240" s="331"/>
      <c r="E240" s="331"/>
      <c r="F240" s="331"/>
      <c r="G240" s="331"/>
      <c r="H240" s="332">
        <f t="shared" si="34"/>
        <v>0</v>
      </c>
      <c r="I240" s="252"/>
      <c r="J240" s="250"/>
      <c r="K240" s="250"/>
      <c r="L240" s="250"/>
      <c r="M240" s="250"/>
      <c r="N240" s="250"/>
      <c r="O240" s="252">
        <f t="shared" si="33"/>
        <v>0</v>
      </c>
    </row>
    <row r="241" spans="1:15" ht="15.75" customHeight="1" x14ac:dyDescent="0.15">
      <c r="A241" s="320" t="s">
        <v>161</v>
      </c>
      <c r="B241" s="257">
        <f t="shared" si="32"/>
        <v>0</v>
      </c>
      <c r="C241" s="257"/>
      <c r="D241" s="331"/>
      <c r="E241" s="331"/>
      <c r="F241" s="331"/>
      <c r="G241" s="331"/>
      <c r="H241" s="332">
        <f t="shared" si="34"/>
        <v>0</v>
      </c>
      <c r="I241" s="252"/>
      <c r="J241" s="250"/>
      <c r="K241" s="250"/>
      <c r="L241" s="250"/>
      <c r="M241" s="250"/>
      <c r="N241" s="250"/>
      <c r="O241" s="252">
        <f t="shared" si="33"/>
        <v>0</v>
      </c>
    </row>
    <row r="242" spans="1:15" ht="15.75" customHeight="1" x14ac:dyDescent="0.15">
      <c r="A242" s="320" t="s">
        <v>162</v>
      </c>
      <c r="B242" s="257">
        <f t="shared" si="32"/>
        <v>0</v>
      </c>
      <c r="C242" s="257"/>
      <c r="D242" s="331"/>
      <c r="E242" s="331"/>
      <c r="F242" s="331"/>
      <c r="G242" s="331"/>
      <c r="H242" s="332">
        <f t="shared" si="34"/>
        <v>0</v>
      </c>
      <c r="I242" s="252"/>
      <c r="J242" s="250"/>
      <c r="K242" s="250"/>
      <c r="L242" s="250"/>
      <c r="M242" s="250"/>
      <c r="N242" s="250"/>
      <c r="O242" s="252">
        <f t="shared" si="33"/>
        <v>0</v>
      </c>
    </row>
    <row r="243" spans="1:15" ht="15.75" customHeight="1" x14ac:dyDescent="0.15">
      <c r="A243" s="320" t="s">
        <v>122</v>
      </c>
      <c r="B243" s="257">
        <f t="shared" si="32"/>
        <v>0</v>
      </c>
      <c r="C243" s="257"/>
      <c r="D243" s="331"/>
      <c r="E243" s="331"/>
      <c r="F243" s="331"/>
      <c r="G243" s="331"/>
      <c r="H243" s="332">
        <f t="shared" si="34"/>
        <v>0</v>
      </c>
      <c r="I243" s="252"/>
      <c r="J243" s="250"/>
      <c r="K243" s="250"/>
      <c r="L243" s="250"/>
      <c r="M243" s="250"/>
      <c r="N243" s="250"/>
      <c r="O243" s="252">
        <f t="shared" si="33"/>
        <v>0</v>
      </c>
    </row>
    <row r="244" spans="1:15" ht="15.75" customHeight="1" x14ac:dyDescent="0.15">
      <c r="A244" s="320" t="s">
        <v>163</v>
      </c>
      <c r="B244" s="257">
        <f t="shared" si="32"/>
        <v>0</v>
      </c>
      <c r="C244" s="257"/>
      <c r="D244" s="331"/>
      <c r="E244" s="331"/>
      <c r="F244" s="331"/>
      <c r="G244" s="331"/>
      <c r="H244" s="332">
        <f t="shared" si="34"/>
        <v>0</v>
      </c>
      <c r="I244" s="252"/>
      <c r="J244" s="250"/>
      <c r="K244" s="250"/>
      <c r="L244" s="250"/>
      <c r="M244" s="250"/>
      <c r="N244" s="250"/>
      <c r="O244" s="252">
        <f t="shared" si="33"/>
        <v>0</v>
      </c>
    </row>
    <row r="245" spans="1:15" ht="15.75" customHeight="1" x14ac:dyDescent="0.15">
      <c r="A245" s="320" t="s">
        <v>164</v>
      </c>
      <c r="B245" s="257">
        <f t="shared" si="32"/>
        <v>0</v>
      </c>
      <c r="C245" s="257"/>
      <c r="D245" s="331"/>
      <c r="E245" s="331"/>
      <c r="F245" s="331"/>
      <c r="G245" s="331"/>
      <c r="H245" s="332">
        <f t="shared" si="34"/>
        <v>0</v>
      </c>
      <c r="I245" s="252"/>
      <c r="J245" s="250"/>
      <c r="K245" s="250"/>
      <c r="L245" s="250"/>
      <c r="M245" s="250"/>
      <c r="N245" s="250"/>
      <c r="O245" s="252">
        <f t="shared" si="33"/>
        <v>0</v>
      </c>
    </row>
    <row r="246" spans="1:15" ht="15.75" customHeight="1" x14ac:dyDescent="0.15">
      <c r="A246" s="320" t="s">
        <v>165</v>
      </c>
      <c r="B246" s="257">
        <f t="shared" si="32"/>
        <v>0</v>
      </c>
      <c r="C246" s="257"/>
      <c r="D246" s="331"/>
      <c r="E246" s="331"/>
      <c r="F246" s="331"/>
      <c r="G246" s="331"/>
      <c r="H246" s="332">
        <f t="shared" si="34"/>
        <v>0</v>
      </c>
      <c r="I246" s="252"/>
      <c r="J246" s="250"/>
      <c r="K246" s="250"/>
      <c r="L246" s="250"/>
      <c r="M246" s="250"/>
      <c r="N246" s="250"/>
      <c r="O246" s="252">
        <f t="shared" si="33"/>
        <v>0</v>
      </c>
    </row>
    <row r="247" spans="1:15" ht="15.75" customHeight="1" x14ac:dyDescent="0.15">
      <c r="A247" s="333" t="s">
        <v>166</v>
      </c>
      <c r="B247" s="257">
        <f t="shared" si="32"/>
        <v>0</v>
      </c>
      <c r="C247" s="257"/>
      <c r="D247" s="331"/>
      <c r="E247" s="331"/>
      <c r="F247" s="331"/>
      <c r="G247" s="331"/>
      <c r="H247" s="332">
        <f t="shared" si="34"/>
        <v>0</v>
      </c>
      <c r="I247" s="252"/>
      <c r="J247" s="253"/>
      <c r="K247" s="253"/>
      <c r="L247" s="253"/>
      <c r="M247" s="253"/>
      <c r="N247" s="253"/>
      <c r="O247" s="252">
        <f t="shared" si="33"/>
        <v>0</v>
      </c>
    </row>
    <row r="248" spans="1:15" ht="15.75" customHeight="1" x14ac:dyDescent="0.15">
      <c r="A248" s="320" t="s">
        <v>167</v>
      </c>
      <c r="B248" s="257">
        <f t="shared" si="32"/>
        <v>0</v>
      </c>
      <c r="C248" s="257"/>
      <c r="D248" s="331"/>
      <c r="E248" s="331"/>
      <c r="F248" s="331"/>
      <c r="G248" s="331"/>
      <c r="H248" s="332">
        <f t="shared" si="34"/>
        <v>0</v>
      </c>
      <c r="I248" s="252"/>
      <c r="J248" s="250"/>
      <c r="K248" s="250"/>
      <c r="L248" s="250"/>
      <c r="M248" s="250"/>
      <c r="N248" s="250"/>
      <c r="O248" s="252">
        <f t="shared" si="33"/>
        <v>0</v>
      </c>
    </row>
    <row r="249" spans="1:15" ht="15.75" customHeight="1" x14ac:dyDescent="0.15">
      <c r="A249" s="320" t="s">
        <v>168</v>
      </c>
      <c r="B249" s="257">
        <f t="shared" si="32"/>
        <v>0</v>
      </c>
      <c r="C249" s="257"/>
      <c r="D249" s="331"/>
      <c r="E249" s="331"/>
      <c r="F249" s="331"/>
      <c r="G249" s="331"/>
      <c r="H249" s="332">
        <f t="shared" si="34"/>
        <v>0</v>
      </c>
      <c r="I249" s="252"/>
      <c r="J249" s="250"/>
      <c r="K249" s="250"/>
      <c r="L249" s="250"/>
      <c r="M249" s="250"/>
      <c r="N249" s="250"/>
      <c r="O249" s="252">
        <f t="shared" si="33"/>
        <v>0</v>
      </c>
    </row>
    <row r="250" spans="1:15" ht="15.75" customHeight="1" x14ac:dyDescent="0.15">
      <c r="A250" s="320" t="s">
        <v>169</v>
      </c>
      <c r="B250" s="257">
        <f t="shared" si="32"/>
        <v>0</v>
      </c>
      <c r="C250" s="257"/>
      <c r="D250" s="331"/>
      <c r="E250" s="331"/>
      <c r="F250" s="331"/>
      <c r="G250" s="331"/>
      <c r="H250" s="332">
        <f t="shared" si="34"/>
        <v>0</v>
      </c>
      <c r="I250" s="252"/>
      <c r="J250" s="250"/>
      <c r="K250" s="250"/>
      <c r="L250" s="250"/>
      <c r="M250" s="250"/>
      <c r="N250" s="250"/>
      <c r="O250" s="252">
        <f t="shared" si="33"/>
        <v>0</v>
      </c>
    </row>
    <row r="251" spans="1:15" ht="15.75" customHeight="1" x14ac:dyDescent="0.15">
      <c r="A251" s="320" t="s">
        <v>170</v>
      </c>
      <c r="B251" s="257">
        <f t="shared" si="32"/>
        <v>0</v>
      </c>
      <c r="C251" s="257"/>
      <c r="D251" s="331"/>
      <c r="E251" s="331"/>
      <c r="F251" s="331"/>
      <c r="G251" s="331"/>
      <c r="H251" s="332">
        <f t="shared" si="34"/>
        <v>0</v>
      </c>
      <c r="I251" s="252"/>
      <c r="J251" s="250"/>
      <c r="K251" s="250"/>
      <c r="L251" s="250"/>
      <c r="M251" s="250"/>
      <c r="N251" s="250"/>
      <c r="O251" s="252">
        <f t="shared" si="33"/>
        <v>0</v>
      </c>
    </row>
    <row r="252" spans="1:15" ht="15.75" customHeight="1" x14ac:dyDescent="0.15">
      <c r="A252" s="320" t="s">
        <v>171</v>
      </c>
      <c r="B252" s="257">
        <f t="shared" si="32"/>
        <v>0</v>
      </c>
      <c r="C252" s="257"/>
      <c r="D252" s="331"/>
      <c r="E252" s="331"/>
      <c r="F252" s="331"/>
      <c r="G252" s="331"/>
      <c r="H252" s="332">
        <f t="shared" si="34"/>
        <v>0</v>
      </c>
      <c r="I252" s="252"/>
      <c r="J252" s="250"/>
      <c r="K252" s="250"/>
      <c r="L252" s="250"/>
      <c r="M252" s="250"/>
      <c r="N252" s="250"/>
      <c r="O252" s="252">
        <f t="shared" si="33"/>
        <v>0</v>
      </c>
    </row>
    <row r="253" spans="1:15" ht="15.75" customHeight="1" x14ac:dyDescent="0.15">
      <c r="A253" s="320" t="s">
        <v>172</v>
      </c>
      <c r="B253" s="331"/>
      <c r="C253" s="331"/>
      <c r="D253" s="334">
        <f>D33+D77+D121+D165+D209</f>
        <v>0</v>
      </c>
      <c r="E253" s="334">
        <f>E33+E77+E121+E165+E209</f>
        <v>0</v>
      </c>
      <c r="F253" s="334">
        <f>F33+F77+F121+F165+F209</f>
        <v>0</v>
      </c>
      <c r="G253" s="334">
        <f>G33+G77+G121+G165+G209</f>
        <v>0</v>
      </c>
      <c r="H253" s="332">
        <f t="shared" si="34"/>
        <v>0</v>
      </c>
      <c r="I253" s="252"/>
      <c r="J253" s="251"/>
      <c r="K253" s="251"/>
      <c r="L253" s="251"/>
      <c r="M253" s="251"/>
      <c r="N253" s="250">
        <v>0</v>
      </c>
      <c r="O253" s="252">
        <f t="shared" si="33"/>
        <v>0</v>
      </c>
    </row>
    <row r="254" spans="1:15" ht="15.75" customHeight="1" x14ac:dyDescent="0.15">
      <c r="A254" s="335" t="s">
        <v>173</v>
      </c>
      <c r="B254" s="255"/>
      <c r="C254" s="255"/>
      <c r="D254" s="255"/>
      <c r="E254" s="255"/>
      <c r="F254" s="255"/>
      <c r="G254" s="255"/>
      <c r="H254" s="336">
        <f t="shared" ref="H254" si="35">SUM(B254:G254)</f>
        <v>0</v>
      </c>
      <c r="I254" s="252"/>
      <c r="J254" s="254">
        <v>0</v>
      </c>
      <c r="K254" s="254"/>
      <c r="L254" s="254">
        <v>0</v>
      </c>
      <c r="M254" s="254"/>
      <c r="N254" s="254"/>
      <c r="O254" s="255">
        <f t="shared" si="33"/>
        <v>0</v>
      </c>
    </row>
    <row r="255" spans="1:15" ht="15.75" customHeight="1" x14ac:dyDescent="0.15">
      <c r="A255" s="337" t="s">
        <v>174</v>
      </c>
      <c r="B255" s="255"/>
      <c r="C255" s="255"/>
      <c r="D255" s="255"/>
      <c r="E255" s="255"/>
      <c r="F255" s="255"/>
      <c r="G255" s="255"/>
      <c r="H255" s="336"/>
      <c r="I255" s="252"/>
      <c r="J255" s="255"/>
      <c r="K255" s="255"/>
      <c r="L255" s="255"/>
      <c r="M255" s="255">
        <v>0</v>
      </c>
      <c r="N255" s="255"/>
      <c r="O255" s="255">
        <f t="shared" si="33"/>
        <v>0</v>
      </c>
    </row>
    <row r="256" spans="1:15" ht="15.75" customHeight="1" x14ac:dyDescent="0.15">
      <c r="A256" s="337" t="s">
        <v>121</v>
      </c>
      <c r="B256" s="256"/>
      <c r="C256" s="256"/>
      <c r="D256" s="256"/>
      <c r="E256" s="256"/>
      <c r="F256" s="256"/>
      <c r="G256" s="256"/>
      <c r="H256" s="338"/>
      <c r="I256" s="252"/>
      <c r="J256" s="256"/>
      <c r="K256" s="256"/>
      <c r="L256" s="256"/>
      <c r="M256" s="256">
        <v>0</v>
      </c>
      <c r="N256" s="256"/>
      <c r="O256" s="256">
        <f t="shared" si="33"/>
        <v>0</v>
      </c>
    </row>
    <row r="257" spans="1:15" ht="15.75" customHeight="1" x14ac:dyDescent="0.15">
      <c r="A257" s="339"/>
      <c r="B257" s="257"/>
      <c r="C257" s="257"/>
      <c r="D257" s="257"/>
      <c r="E257" s="257"/>
      <c r="F257" s="257"/>
      <c r="G257" s="257"/>
      <c r="H257" s="332"/>
      <c r="I257" s="252"/>
      <c r="J257" s="257"/>
      <c r="K257" s="257"/>
      <c r="L257" s="257"/>
      <c r="M257" s="257"/>
      <c r="N257" s="257"/>
      <c r="O257" s="252"/>
    </row>
    <row r="258" spans="1:15" ht="15.75" customHeight="1" x14ac:dyDescent="0.15">
      <c r="A258" s="320" t="s">
        <v>9</v>
      </c>
      <c r="B258" s="257">
        <f t="shared" ref="B258:H258" si="36">ROUND(SUM(B232:B256),0)</f>
        <v>0</v>
      </c>
      <c r="C258" s="257">
        <f t="shared" si="36"/>
        <v>0</v>
      </c>
      <c r="D258" s="257">
        <f t="shared" si="36"/>
        <v>0</v>
      </c>
      <c r="E258" s="257">
        <f t="shared" si="36"/>
        <v>0</v>
      </c>
      <c r="F258" s="257">
        <f t="shared" si="36"/>
        <v>0</v>
      </c>
      <c r="G258" s="257">
        <f t="shared" si="36"/>
        <v>0</v>
      </c>
      <c r="H258" s="340">
        <f t="shared" si="36"/>
        <v>0</v>
      </c>
      <c r="I258" s="252"/>
      <c r="J258" s="250">
        <f t="shared" ref="J258:O258" si="37">SUM(J232:J257)</f>
        <v>0</v>
      </c>
      <c r="K258" s="250">
        <f t="shared" si="37"/>
        <v>0</v>
      </c>
      <c r="L258" s="250">
        <f t="shared" si="37"/>
        <v>0</v>
      </c>
      <c r="M258" s="250">
        <f t="shared" si="37"/>
        <v>0</v>
      </c>
      <c r="N258" s="250">
        <f t="shared" si="37"/>
        <v>0</v>
      </c>
      <c r="O258" s="250">
        <f t="shared" si="37"/>
        <v>0</v>
      </c>
    </row>
    <row r="259" spans="1:15" ht="15.75" customHeight="1" x14ac:dyDescent="0.15">
      <c r="A259" s="320"/>
      <c r="B259" s="257"/>
      <c r="C259" s="257"/>
      <c r="D259" s="257"/>
      <c r="E259" s="257"/>
      <c r="F259" s="257"/>
      <c r="G259" s="257"/>
      <c r="H259" s="332"/>
      <c r="I259" s="252"/>
      <c r="J259" s="250"/>
      <c r="K259" s="250"/>
      <c r="L259" s="250"/>
      <c r="M259" s="250"/>
      <c r="N259" s="250"/>
      <c r="O259" s="252"/>
    </row>
    <row r="260" spans="1:15" ht="15.75" customHeight="1" x14ac:dyDescent="0.15">
      <c r="A260" s="320" t="s">
        <v>175</v>
      </c>
      <c r="B260" s="249">
        <f>ROUND(SUM(B40,B84,B128,B172,B216),0)</f>
        <v>0</v>
      </c>
      <c r="C260" s="249">
        <f>ROUND(SUM(C40,C84,C128,C172,C216),0)</f>
        <v>0</v>
      </c>
      <c r="D260" s="249">
        <f t="shared" ref="D260:G260" si="38">ROUND(SUM(D40,D84,D128,D172,D216),0)</f>
        <v>0</v>
      </c>
      <c r="E260" s="249">
        <f t="shared" si="38"/>
        <v>0</v>
      </c>
      <c r="F260" s="249">
        <f t="shared" si="38"/>
        <v>0</v>
      </c>
      <c r="G260" s="249">
        <f t="shared" si="38"/>
        <v>0</v>
      </c>
      <c r="H260" s="341">
        <f>ROUND(SUM(B260:G260),0)</f>
        <v>0</v>
      </c>
      <c r="I260" s="252"/>
      <c r="J260" s="249">
        <v>0</v>
      </c>
      <c r="K260" s="249">
        <v>0</v>
      </c>
      <c r="L260" s="249">
        <v>0</v>
      </c>
      <c r="M260" s="249">
        <v>0</v>
      </c>
      <c r="N260" s="249">
        <v>0</v>
      </c>
      <c r="O260" s="258">
        <f>SUM(J260:N260)</f>
        <v>0</v>
      </c>
    </row>
    <row r="261" spans="1:15" ht="15.75" customHeight="1" thickBot="1" x14ac:dyDescent="0.2">
      <c r="A261" s="320"/>
      <c r="B261" s="259">
        <f t="shared" ref="B261:H261" si="39">ROUND(SUM(B258,B260),0)</f>
        <v>0</v>
      </c>
      <c r="C261" s="259">
        <f t="shared" si="39"/>
        <v>0</v>
      </c>
      <c r="D261" s="259">
        <f t="shared" si="39"/>
        <v>0</v>
      </c>
      <c r="E261" s="259">
        <f t="shared" si="39"/>
        <v>0</v>
      </c>
      <c r="F261" s="259">
        <f t="shared" si="39"/>
        <v>0</v>
      </c>
      <c r="G261" s="259">
        <f t="shared" si="39"/>
        <v>0</v>
      </c>
      <c r="H261" s="342">
        <f t="shared" si="39"/>
        <v>0</v>
      </c>
      <c r="I261" s="252"/>
      <c r="J261" s="259">
        <f t="shared" ref="J261:O261" si="40">+J258+J260</f>
        <v>0</v>
      </c>
      <c r="K261" s="259">
        <f t="shared" si="40"/>
        <v>0</v>
      </c>
      <c r="L261" s="259">
        <f t="shared" si="40"/>
        <v>0</v>
      </c>
      <c r="M261" s="259">
        <f t="shared" si="40"/>
        <v>0</v>
      </c>
      <c r="N261" s="259">
        <f t="shared" si="40"/>
        <v>0</v>
      </c>
      <c r="O261" s="259">
        <f t="shared" si="40"/>
        <v>0</v>
      </c>
    </row>
    <row r="262" spans="1:15" ht="14" thickTop="1" x14ac:dyDescent="0.15">
      <c r="A262" s="320"/>
      <c r="B262" s="3"/>
      <c r="C262" s="3"/>
      <c r="D262" s="3"/>
      <c r="E262" s="3"/>
      <c r="F262" s="3"/>
      <c r="G262" s="3"/>
      <c r="H262" s="321"/>
    </row>
    <row r="263" spans="1:15" x14ac:dyDescent="0.15">
      <c r="A263" s="320" t="s">
        <v>255</v>
      </c>
      <c r="B263" s="3"/>
      <c r="C263" s="3"/>
      <c r="D263" s="3"/>
      <c r="E263" s="3"/>
      <c r="F263" s="3"/>
      <c r="G263" s="3"/>
      <c r="H263" s="321"/>
    </row>
    <row r="264" spans="1:15" ht="14" thickBot="1" x14ac:dyDescent="0.2">
      <c r="A264" s="343"/>
      <c r="B264" s="347"/>
      <c r="C264" s="347"/>
      <c r="D264" s="347"/>
      <c r="E264" s="347"/>
      <c r="F264" s="347"/>
      <c r="G264" s="347"/>
      <c r="H264" s="346"/>
    </row>
  </sheetData>
  <mergeCells count="12">
    <mergeCell ref="B7:H7"/>
    <mergeCell ref="J7:O7"/>
    <mergeCell ref="B51:H51"/>
    <mergeCell ref="J51:O51"/>
    <mergeCell ref="B95:H95"/>
    <mergeCell ref="J95:O95"/>
    <mergeCell ref="B139:H139"/>
    <mergeCell ref="J139:O139"/>
    <mergeCell ref="B183:H183"/>
    <mergeCell ref="J183:O183"/>
    <mergeCell ref="B227:H227"/>
    <mergeCell ref="J227:O227"/>
  </mergeCells>
  <printOptions gridLines="1"/>
  <pageMargins left="1" right="1" top="0.75" bottom="0.75" header="0.3" footer="0.3"/>
  <pageSetup scale="67" fitToHeight="6" orientation="landscape" horizontalDpi="0" verticalDpi="0" r:id="rId1"/>
  <rowBreaks count="5" manualBreakCount="5">
    <brk id="44" max="7" man="1"/>
    <brk id="88" max="7" man="1"/>
    <brk id="132" max="7" man="1"/>
    <brk id="176" max="7" man="1"/>
    <brk id="220" max="7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workbookViewId="0">
      <selection activeCell="F4" sqref="F4"/>
    </sheetView>
  </sheetViews>
  <sheetFormatPr baseColWidth="10" defaultColWidth="8.83203125" defaultRowHeight="13" x14ac:dyDescent="0.15"/>
  <cols>
    <col min="2" max="2" width="6" customWidth="1"/>
    <col min="4" max="5" width="11.6640625" style="42" customWidth="1"/>
  </cols>
  <sheetData>
    <row r="1" spans="1:9" s="41" customFormat="1" ht="28" x14ac:dyDescent="0.15">
      <c r="A1" s="41" t="s">
        <v>12</v>
      </c>
      <c r="D1" s="41" t="s">
        <v>33</v>
      </c>
      <c r="E1" s="41" t="s">
        <v>35</v>
      </c>
      <c r="F1" s="41" t="s">
        <v>34</v>
      </c>
      <c r="G1" s="41" t="s">
        <v>36</v>
      </c>
      <c r="H1" s="41" t="s">
        <v>32</v>
      </c>
    </row>
    <row r="2" spans="1:9" x14ac:dyDescent="0.15">
      <c r="B2" t="s">
        <v>25</v>
      </c>
      <c r="I2" s="36"/>
    </row>
    <row r="3" spans="1:9" x14ac:dyDescent="0.15">
      <c r="C3" t="s">
        <v>22</v>
      </c>
      <c r="D3" s="42" t="s">
        <v>30</v>
      </c>
      <c r="F3" s="37"/>
      <c r="G3" s="37">
        <f>F3/9*E3</f>
        <v>0</v>
      </c>
      <c r="H3">
        <f>IF(D3="TRS",G3*0.2678,G3*0.2565)</f>
        <v>0</v>
      </c>
      <c r="I3" s="43"/>
    </row>
    <row r="4" spans="1:9" x14ac:dyDescent="0.15">
      <c r="B4" t="s">
        <v>23</v>
      </c>
      <c r="C4" t="s">
        <v>24</v>
      </c>
      <c r="D4" s="42" t="s">
        <v>30</v>
      </c>
      <c r="F4" s="37"/>
      <c r="G4" s="37"/>
      <c r="I4" s="43"/>
    </row>
    <row r="5" spans="1:9" x14ac:dyDescent="0.15">
      <c r="B5" t="s">
        <v>26</v>
      </c>
      <c r="I5" s="43"/>
    </row>
    <row r="6" spans="1:9" x14ac:dyDescent="0.15">
      <c r="C6" t="s">
        <v>22</v>
      </c>
      <c r="D6" s="42" t="s">
        <v>31</v>
      </c>
      <c r="F6" s="37"/>
      <c r="G6" s="37"/>
      <c r="I6" s="43"/>
    </row>
    <row r="7" spans="1:9" x14ac:dyDescent="0.15">
      <c r="B7" t="s">
        <v>23</v>
      </c>
      <c r="C7" t="s">
        <v>24</v>
      </c>
      <c r="D7" s="42" t="s">
        <v>31</v>
      </c>
      <c r="F7" s="37"/>
      <c r="G7" s="37"/>
      <c r="I7" s="43"/>
    </row>
    <row r="8" spans="1:9" x14ac:dyDescent="0.15">
      <c r="B8" t="s">
        <v>27</v>
      </c>
      <c r="F8" s="37"/>
      <c r="G8" s="37"/>
      <c r="I8" s="43"/>
    </row>
    <row r="9" spans="1:9" x14ac:dyDescent="0.15">
      <c r="B9" t="s">
        <v>28</v>
      </c>
      <c r="F9" s="37"/>
      <c r="G9" s="37"/>
      <c r="I9" s="43"/>
    </row>
    <row r="10" spans="1:9" x14ac:dyDescent="0.15">
      <c r="B10" t="s">
        <v>29</v>
      </c>
      <c r="F10" s="37"/>
      <c r="G10" s="37"/>
      <c r="I10" s="43"/>
    </row>
    <row r="11" spans="1:9" x14ac:dyDescent="0.15">
      <c r="B11" t="s">
        <v>11</v>
      </c>
      <c r="F11" s="37"/>
      <c r="G11" s="37"/>
      <c r="I11" s="43"/>
    </row>
    <row r="12" spans="1:9" x14ac:dyDescent="0.15">
      <c r="F12" s="37"/>
      <c r="G12" s="37"/>
      <c r="I12" s="43"/>
    </row>
    <row r="13" spans="1:9" x14ac:dyDescent="0.15">
      <c r="B13" t="s">
        <v>18</v>
      </c>
      <c r="F13" s="37"/>
      <c r="G13" s="37"/>
      <c r="I13" s="35"/>
    </row>
    <row r="14" spans="1:9" x14ac:dyDescent="0.15">
      <c r="B14" t="s">
        <v>19</v>
      </c>
      <c r="F14">
        <f>SUM(F3:F13)</f>
        <v>0</v>
      </c>
      <c r="I14">
        <f>SUM(I2:I10)</f>
        <v>0</v>
      </c>
    </row>
    <row r="15" spans="1:9" x14ac:dyDescent="0.15">
      <c r="B15" t="s">
        <v>20</v>
      </c>
      <c r="F15" s="40"/>
      <c r="G15" s="40"/>
      <c r="I15" s="36">
        <f>SUM(H2:H11)</f>
        <v>0</v>
      </c>
    </row>
    <row r="16" spans="1:9" x14ac:dyDescent="0.15">
      <c r="B16" t="s">
        <v>21</v>
      </c>
      <c r="F16">
        <f>F14+F15</f>
        <v>0</v>
      </c>
      <c r="I16" s="36">
        <f>I14+I15</f>
        <v>0</v>
      </c>
    </row>
  </sheetData>
  <phoneticPr fontId="8" type="noConversion"/>
  <pageMargins left="0.75" right="0.75" top="1" bottom="1" header="0.5" footer="0.5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7"/>
  <sheetViews>
    <sheetView topLeftCell="A37" workbookViewId="0">
      <selection activeCell="F4" sqref="F4"/>
    </sheetView>
  </sheetViews>
  <sheetFormatPr baseColWidth="10" defaultColWidth="8.83203125" defaultRowHeight="13" x14ac:dyDescent="0.15"/>
  <cols>
    <col min="2" max="2" width="20.5" customWidth="1"/>
    <col min="5" max="5" width="12.6640625" customWidth="1"/>
  </cols>
  <sheetData>
    <row r="1" spans="2:6" x14ac:dyDescent="0.15">
      <c r="B1" s="2"/>
      <c r="C1" s="2"/>
      <c r="D1" s="33" t="s">
        <v>10</v>
      </c>
      <c r="E1" s="32"/>
      <c r="F1" s="14"/>
    </row>
    <row r="2" spans="2:6" x14ac:dyDescent="0.15">
      <c r="B2" s="5"/>
      <c r="C2" s="4"/>
      <c r="D2" s="22"/>
      <c r="E2" s="27"/>
      <c r="F2" s="20"/>
    </row>
    <row r="3" spans="2:6" x14ac:dyDescent="0.15">
      <c r="B3" s="8" t="e">
        <f>#REF!</f>
        <v>#REF!</v>
      </c>
      <c r="C3" s="3">
        <v>0</v>
      </c>
      <c r="D3" s="23" t="s">
        <v>8</v>
      </c>
      <c r="E3" s="28" t="e">
        <f>#REF!/12</f>
        <v>#REF!</v>
      </c>
      <c r="F3" s="13" t="e">
        <f>E3*C3</f>
        <v>#REF!</v>
      </c>
    </row>
    <row r="4" spans="2:6" x14ac:dyDescent="0.15">
      <c r="B4" s="6"/>
      <c r="C4" s="1">
        <v>0</v>
      </c>
      <c r="D4" s="23" t="s">
        <v>8</v>
      </c>
      <c r="E4" s="29" t="e">
        <f>#REF!*1.03/12</f>
        <v>#REF!</v>
      </c>
      <c r="F4" s="13" t="e">
        <f>E4*C4</f>
        <v>#REF!</v>
      </c>
    </row>
    <row r="5" spans="2:6" x14ac:dyDescent="0.15">
      <c r="B5" s="6"/>
      <c r="C5" s="3"/>
      <c r="D5" s="23"/>
      <c r="E5" s="28"/>
      <c r="F5" s="34" t="e">
        <f>SUM(F3:F4)</f>
        <v>#REF!</v>
      </c>
    </row>
    <row r="6" spans="2:6" x14ac:dyDescent="0.15">
      <c r="B6" s="6"/>
      <c r="C6" s="3"/>
      <c r="D6" s="23"/>
      <c r="E6" s="28"/>
      <c r="F6" s="13"/>
    </row>
    <row r="7" spans="2:6" x14ac:dyDescent="0.15">
      <c r="B7" s="8" t="e">
        <f>#REF!</f>
        <v>#REF!</v>
      </c>
      <c r="C7" s="3">
        <f>C3</f>
        <v>0</v>
      </c>
      <c r="D7" s="23" t="s">
        <v>8</v>
      </c>
      <c r="E7" s="28" t="e">
        <f>#REF!/12</f>
        <v>#REF!</v>
      </c>
      <c r="F7" s="13" t="e">
        <f>E7*C7</f>
        <v>#REF!</v>
      </c>
    </row>
    <row r="8" spans="2:6" x14ac:dyDescent="0.15">
      <c r="B8" s="6"/>
      <c r="C8" s="1">
        <f>C4</f>
        <v>0</v>
      </c>
      <c r="D8" s="23" t="s">
        <v>8</v>
      </c>
      <c r="E8" s="29" t="e">
        <f>#REF!*1.03/12</f>
        <v>#REF!</v>
      </c>
      <c r="F8" s="13" t="e">
        <f>E8*C8</f>
        <v>#REF!</v>
      </c>
    </row>
    <row r="9" spans="2:6" x14ac:dyDescent="0.15">
      <c r="B9" s="6"/>
      <c r="C9" s="3"/>
      <c r="D9" s="23"/>
      <c r="E9" s="28"/>
      <c r="F9" s="34" t="e">
        <f>SUM(F7:F8)</f>
        <v>#REF!</v>
      </c>
    </row>
    <row r="10" spans="2:6" x14ac:dyDescent="0.15">
      <c r="B10" s="6"/>
      <c r="C10" s="3"/>
      <c r="D10" s="23"/>
      <c r="E10" s="28"/>
      <c r="F10" s="13"/>
    </row>
    <row r="11" spans="2:6" x14ac:dyDescent="0.15">
      <c r="B11" s="8" t="e">
        <f>#REF!</f>
        <v>#REF!</v>
      </c>
      <c r="C11" s="3">
        <f>C7</f>
        <v>0</v>
      </c>
      <c r="D11" s="23" t="s">
        <v>8</v>
      </c>
      <c r="E11" s="28" t="e">
        <f>#REF!/12</f>
        <v>#REF!</v>
      </c>
      <c r="F11" s="13" t="e">
        <f>E11*C11</f>
        <v>#REF!</v>
      </c>
    </row>
    <row r="12" spans="2:6" x14ac:dyDescent="0.15">
      <c r="B12" s="6"/>
      <c r="C12" s="1">
        <f>C8</f>
        <v>0</v>
      </c>
      <c r="D12" s="23" t="s">
        <v>8</v>
      </c>
      <c r="E12" s="29" t="e">
        <f>#REF!*1.03/12</f>
        <v>#REF!</v>
      </c>
      <c r="F12" s="13" t="e">
        <f>E12*C12</f>
        <v>#REF!</v>
      </c>
    </row>
    <row r="13" spans="2:6" x14ac:dyDescent="0.15">
      <c r="B13" s="6"/>
      <c r="C13" s="3"/>
      <c r="D13" s="23"/>
      <c r="E13" s="28"/>
      <c r="F13" s="34" t="e">
        <f>SUM(F11:F12)</f>
        <v>#REF!</v>
      </c>
    </row>
    <row r="14" spans="2:6" x14ac:dyDescent="0.15">
      <c r="B14" s="6"/>
      <c r="C14" s="3"/>
      <c r="D14" s="23"/>
      <c r="E14" s="28"/>
      <c r="F14" s="13"/>
    </row>
    <row r="15" spans="2:6" x14ac:dyDescent="0.15">
      <c r="B15" s="8" t="e">
        <f>#REF!</f>
        <v>#REF!</v>
      </c>
      <c r="C15" s="3">
        <f>C11</f>
        <v>0</v>
      </c>
      <c r="D15" s="23" t="s">
        <v>8</v>
      </c>
      <c r="E15" s="28" t="e">
        <f>#REF!/12</f>
        <v>#REF!</v>
      </c>
      <c r="F15" s="13" t="e">
        <f>E15*C15</f>
        <v>#REF!</v>
      </c>
    </row>
    <row r="16" spans="2:6" x14ac:dyDescent="0.15">
      <c r="B16" s="6"/>
      <c r="C16" s="1">
        <f>C12</f>
        <v>0</v>
      </c>
      <c r="D16" s="23" t="s">
        <v>8</v>
      </c>
      <c r="E16" s="29" t="e">
        <f>#REF!*1.03/12</f>
        <v>#REF!</v>
      </c>
      <c r="F16" s="13" t="e">
        <f>E16*C16</f>
        <v>#REF!</v>
      </c>
    </row>
    <row r="17" spans="1:6" x14ac:dyDescent="0.15">
      <c r="B17" s="6"/>
      <c r="C17" s="3"/>
      <c r="D17" s="23"/>
      <c r="E17" s="28"/>
      <c r="F17" s="34" t="e">
        <f>SUM(F15:F16)</f>
        <v>#REF!</v>
      </c>
    </row>
    <row r="18" spans="1:6" x14ac:dyDescent="0.15">
      <c r="B18" s="6"/>
      <c r="C18" s="3"/>
      <c r="D18" s="23"/>
      <c r="E18" s="28"/>
      <c r="F18" s="13"/>
    </row>
    <row r="19" spans="1:6" x14ac:dyDescent="0.15">
      <c r="B19" s="8" t="e">
        <f>#REF!</f>
        <v>#REF!</v>
      </c>
      <c r="C19" s="3">
        <f>C15</f>
        <v>0</v>
      </c>
      <c r="D19" s="23" t="s">
        <v>8</v>
      </c>
      <c r="E19" s="28" t="e">
        <f>#REF!/12</f>
        <v>#REF!</v>
      </c>
      <c r="F19" s="13" t="e">
        <f>E19*C19</f>
        <v>#REF!</v>
      </c>
    </row>
    <row r="20" spans="1:6" x14ac:dyDescent="0.15">
      <c r="B20" s="6"/>
      <c r="C20" s="1">
        <f>C16</f>
        <v>0</v>
      </c>
      <c r="D20" s="23" t="s">
        <v>8</v>
      </c>
      <c r="E20" s="29" t="e">
        <f>#REF!*1.03/12</f>
        <v>#REF!</v>
      </c>
      <c r="F20" s="13" t="e">
        <f>E20*C20</f>
        <v>#REF!</v>
      </c>
    </row>
    <row r="21" spans="1:6" x14ac:dyDescent="0.15">
      <c r="A21" s="11"/>
      <c r="B21" s="17"/>
      <c r="C21" s="18"/>
      <c r="D21" s="24"/>
      <c r="E21" s="30"/>
      <c r="F21" s="34" t="e">
        <f>SUM(F19:F20)</f>
        <v>#REF!</v>
      </c>
    </row>
    <row r="22" spans="1:6" x14ac:dyDescent="0.15">
      <c r="A22" s="10"/>
      <c r="B22" s="8"/>
      <c r="C22" s="16"/>
      <c r="D22" s="25"/>
      <c r="E22" s="31"/>
      <c r="F22" s="19"/>
    </row>
    <row r="23" spans="1:6" x14ac:dyDescent="0.15">
      <c r="B23" s="8" t="e">
        <f>#REF!</f>
        <v>#REF!</v>
      </c>
      <c r="C23" s="3">
        <f>C19</f>
        <v>0</v>
      </c>
      <c r="D23" s="23" t="s">
        <v>8</v>
      </c>
      <c r="E23" s="28" t="e">
        <f>#REF!/12</f>
        <v>#REF!</v>
      </c>
      <c r="F23" s="13" t="e">
        <f>E23*C23</f>
        <v>#REF!</v>
      </c>
    </row>
    <row r="24" spans="1:6" x14ac:dyDescent="0.15">
      <c r="B24" s="6"/>
      <c r="C24" s="1">
        <f>C20</f>
        <v>0</v>
      </c>
      <c r="D24" s="23" t="s">
        <v>8</v>
      </c>
      <c r="E24" s="29" t="e">
        <f>#REF!*1.03/12</f>
        <v>#REF!</v>
      </c>
      <c r="F24" s="13" t="e">
        <f>E24*C24</f>
        <v>#REF!</v>
      </c>
    </row>
    <row r="25" spans="1:6" x14ac:dyDescent="0.15">
      <c r="B25" s="6"/>
      <c r="C25" s="3"/>
      <c r="D25" s="23"/>
      <c r="E25" s="28"/>
      <c r="F25" s="34" t="e">
        <f>SUM(F23:F24)</f>
        <v>#REF!</v>
      </c>
    </row>
    <row r="26" spans="1:6" x14ac:dyDescent="0.15">
      <c r="B26" s="6"/>
      <c r="C26" s="3"/>
      <c r="D26" s="23"/>
      <c r="E26" s="28"/>
      <c r="F26" s="13"/>
    </row>
    <row r="27" spans="1:6" x14ac:dyDescent="0.15">
      <c r="B27" s="8" t="e">
        <f>#REF!</f>
        <v>#REF!</v>
      </c>
      <c r="C27" s="3">
        <f>C23</f>
        <v>0</v>
      </c>
      <c r="D27" s="23" t="s">
        <v>8</v>
      </c>
      <c r="E27" s="28" t="e">
        <f>#REF!/12</f>
        <v>#REF!</v>
      </c>
      <c r="F27" s="13" t="e">
        <f>E27*C27</f>
        <v>#REF!</v>
      </c>
    </row>
    <row r="28" spans="1:6" x14ac:dyDescent="0.15">
      <c r="B28" s="6"/>
      <c r="C28" s="1">
        <f>C24</f>
        <v>0</v>
      </c>
      <c r="D28" s="23" t="s">
        <v>8</v>
      </c>
      <c r="E28" s="29" t="e">
        <f>#REF!*1.03/12</f>
        <v>#REF!</v>
      </c>
      <c r="F28" s="13" t="e">
        <f>E28*C28</f>
        <v>#REF!</v>
      </c>
    </row>
    <row r="29" spans="1:6" x14ac:dyDescent="0.15">
      <c r="B29" s="6"/>
      <c r="C29" s="3"/>
      <c r="D29" s="23"/>
      <c r="E29" s="28"/>
      <c r="F29" s="34" t="e">
        <f>SUM(F27:F28)</f>
        <v>#REF!</v>
      </c>
    </row>
    <row r="30" spans="1:6" x14ac:dyDescent="0.15">
      <c r="B30" s="6"/>
      <c r="C30" s="3"/>
      <c r="D30" s="23"/>
      <c r="E30" s="28"/>
      <c r="F30" s="13"/>
    </row>
    <row r="31" spans="1:6" x14ac:dyDescent="0.15">
      <c r="B31" s="8" t="e">
        <f>#REF!</f>
        <v>#REF!</v>
      </c>
      <c r="C31" s="3">
        <f>C27</f>
        <v>0</v>
      </c>
      <c r="D31" s="23" t="s">
        <v>8</v>
      </c>
      <c r="E31" s="28" t="e">
        <f>#REF!/12</f>
        <v>#REF!</v>
      </c>
      <c r="F31" s="13" t="e">
        <f>E31*C31</f>
        <v>#REF!</v>
      </c>
    </row>
    <row r="32" spans="1:6" x14ac:dyDescent="0.15">
      <c r="B32" s="6"/>
      <c r="C32" s="1">
        <f>C28</f>
        <v>0</v>
      </c>
      <c r="D32" s="23" t="s">
        <v>8</v>
      </c>
      <c r="E32" s="29" t="e">
        <f>#REF!*1.03/12</f>
        <v>#REF!</v>
      </c>
      <c r="F32" s="13" t="e">
        <f>E32*C32</f>
        <v>#REF!</v>
      </c>
    </row>
    <row r="33" spans="1:7" x14ac:dyDescent="0.15">
      <c r="B33" s="6"/>
      <c r="C33" s="3"/>
      <c r="D33" s="23"/>
      <c r="E33" s="28"/>
      <c r="F33" s="34" t="e">
        <f>SUM(F31:F32)</f>
        <v>#REF!</v>
      </c>
    </row>
    <row r="34" spans="1:7" x14ac:dyDescent="0.15">
      <c r="B34" s="6"/>
      <c r="C34" s="3"/>
      <c r="D34" s="23"/>
      <c r="E34" s="28"/>
      <c r="F34" s="13"/>
    </row>
    <row r="35" spans="1:7" x14ac:dyDescent="0.15">
      <c r="A35" s="9"/>
      <c r="B35" s="8">
        <v>9</v>
      </c>
      <c r="C35" s="12">
        <f>C31</f>
        <v>0</v>
      </c>
      <c r="D35" s="23" t="s">
        <v>8</v>
      </c>
      <c r="E35" s="28" t="e">
        <f>#REF!/12</f>
        <v>#REF!</v>
      </c>
      <c r="F35" s="13" t="e">
        <f>E35*C35</f>
        <v>#REF!</v>
      </c>
    </row>
    <row r="36" spans="1:7" x14ac:dyDescent="0.15">
      <c r="B36" s="6"/>
      <c r="C36" s="1">
        <f>C32</f>
        <v>0</v>
      </c>
      <c r="D36" s="23" t="s">
        <v>8</v>
      </c>
      <c r="E36" s="29" t="e">
        <f>#REF!*1.03/12</f>
        <v>#REF!</v>
      </c>
      <c r="F36" s="13" t="e">
        <f>E36*C36</f>
        <v>#REF!</v>
      </c>
    </row>
    <row r="37" spans="1:7" x14ac:dyDescent="0.15">
      <c r="B37" s="6"/>
      <c r="C37" s="3"/>
      <c r="D37" s="23"/>
      <c r="E37" s="28"/>
      <c r="F37" s="34" t="e">
        <f>SUM(F35:F36)</f>
        <v>#REF!</v>
      </c>
    </row>
    <row r="38" spans="1:7" x14ac:dyDescent="0.15">
      <c r="B38" s="6"/>
      <c r="C38" s="3"/>
      <c r="D38" s="23"/>
      <c r="E38" s="28"/>
      <c r="F38" s="13"/>
    </row>
    <row r="39" spans="1:7" x14ac:dyDescent="0.15">
      <c r="B39" s="8" t="e">
        <f>#REF!</f>
        <v>#REF!</v>
      </c>
      <c r="C39" s="3">
        <f>C35</f>
        <v>0</v>
      </c>
      <c r="D39" s="23" t="s">
        <v>8</v>
      </c>
      <c r="E39" s="28" t="e">
        <f>#REF!/12</f>
        <v>#REF!</v>
      </c>
      <c r="F39" s="13" t="e">
        <f>E39*C39</f>
        <v>#REF!</v>
      </c>
    </row>
    <row r="40" spans="1:7" x14ac:dyDescent="0.15">
      <c r="B40" s="6"/>
      <c r="C40" s="1">
        <f>C36</f>
        <v>0</v>
      </c>
      <c r="D40" s="23" t="s">
        <v>8</v>
      </c>
      <c r="E40" s="29" t="e">
        <f>#REF!*1.03/12</f>
        <v>#REF!</v>
      </c>
      <c r="F40" s="13" t="e">
        <f>E40*C40</f>
        <v>#REF!</v>
      </c>
    </row>
    <row r="41" spans="1:7" x14ac:dyDescent="0.15">
      <c r="B41" s="6"/>
      <c r="C41" s="3"/>
      <c r="D41" s="23"/>
      <c r="E41" s="28"/>
      <c r="F41" s="34" t="e">
        <f>SUM(F39:F40)</f>
        <v>#REF!</v>
      </c>
    </row>
    <row r="42" spans="1:7" x14ac:dyDescent="0.15">
      <c r="B42" s="7"/>
      <c r="C42" s="2"/>
      <c r="D42" s="26"/>
      <c r="E42" s="32"/>
      <c r="F42" s="15"/>
    </row>
    <row r="43" spans="1:7" x14ac:dyDescent="0.15">
      <c r="A43" s="9"/>
      <c r="B43" s="9"/>
      <c r="C43" s="9"/>
      <c r="D43" s="21"/>
      <c r="E43" s="28"/>
      <c r="F43" s="9"/>
    </row>
    <row r="48" spans="1:7" x14ac:dyDescent="0.15">
      <c r="B48" t="s">
        <v>12</v>
      </c>
      <c r="E48" s="36"/>
      <c r="G48" s="36"/>
    </row>
    <row r="49" spans="2:7" x14ac:dyDescent="0.15">
      <c r="B49" t="s">
        <v>13</v>
      </c>
      <c r="G49" s="36"/>
    </row>
    <row r="50" spans="2:7" x14ac:dyDescent="0.15">
      <c r="B50" t="s">
        <v>14</v>
      </c>
      <c r="E50" s="37"/>
      <c r="G50" s="38"/>
    </row>
    <row r="51" spans="2:7" x14ac:dyDescent="0.15">
      <c r="B51" t="s">
        <v>15</v>
      </c>
      <c r="E51" s="37"/>
      <c r="G51" s="38"/>
    </row>
    <row r="52" spans="2:7" x14ac:dyDescent="0.15">
      <c r="B52" t="s">
        <v>16</v>
      </c>
      <c r="E52" s="37"/>
      <c r="G52" s="38"/>
    </row>
    <row r="53" spans="2:7" x14ac:dyDescent="0.15">
      <c r="B53" t="s">
        <v>17</v>
      </c>
      <c r="E53" s="37"/>
      <c r="G53" s="38"/>
    </row>
    <row r="54" spans="2:7" x14ac:dyDescent="0.15">
      <c r="B54" t="s">
        <v>18</v>
      </c>
      <c r="E54" s="37"/>
      <c r="G54" s="39"/>
    </row>
    <row r="55" spans="2:7" x14ac:dyDescent="0.15">
      <c r="B55" t="s">
        <v>19</v>
      </c>
      <c r="E55">
        <f>SUM(E50:E54)</f>
        <v>0</v>
      </c>
      <c r="G55">
        <f>SUM(G49:G53)</f>
        <v>0</v>
      </c>
    </row>
    <row r="56" spans="2:7" x14ac:dyDescent="0.15">
      <c r="B56" t="s">
        <v>20</v>
      </c>
      <c r="E56" s="40"/>
      <c r="G56" s="36"/>
    </row>
    <row r="57" spans="2:7" x14ac:dyDescent="0.15">
      <c r="B57" t="s">
        <v>21</v>
      </c>
      <c r="E57">
        <f>E55+E56</f>
        <v>0</v>
      </c>
      <c r="G57" s="36">
        <f>G55+G56</f>
        <v>0</v>
      </c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Standard Sponsor Budget</vt:lpstr>
      <vt:lpstr>Standard SAP Budgets</vt:lpstr>
      <vt:lpstr>Sheet1</vt:lpstr>
      <vt:lpstr>Salary Work</vt:lpstr>
      <vt:lpstr>'Standard SAP Budgets'!Print_Area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2019-08-23T23:09:01Z</cp:lastPrinted>
  <dcterms:created xsi:type="dcterms:W3CDTF">2000-02-03T21:08:39Z</dcterms:created>
  <dcterms:modified xsi:type="dcterms:W3CDTF">2021-01-27T00:10:30Z</dcterms:modified>
</cp:coreProperties>
</file>